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ПРИЛ_2_2024-2026" sheetId="1" r:id="rId1"/>
    <sheet name="ПРИЛ_3_2024-2026" sheetId="2" r:id="rId2"/>
  </sheets>
  <definedNames/>
  <calcPr fullCalcOnLoad="1"/>
</workbook>
</file>

<file path=xl/sharedStrings.xml><?xml version="1.0" encoding="utf-8"?>
<sst xmlns="http://schemas.openxmlformats.org/spreadsheetml/2006/main" count="689" uniqueCount="142">
  <si>
    <t>ВСЕГО</t>
  </si>
  <si>
    <t xml:space="preserve">Наименование </t>
  </si>
  <si>
    <t>Целевая статья</t>
  </si>
  <si>
    <t>Вид расходов</t>
  </si>
  <si>
    <t>Пенсионное обеспечение лиц, замещавших должности муниципальной службы</t>
  </si>
  <si>
    <t>Оказание других видов социальной помощи</t>
  </si>
  <si>
    <t>Выполнение других обязательств муниципального образования</t>
  </si>
  <si>
    <t>Руководство и управление в сфере установленных функций  органов местного самоуправления (центральный аппарат)</t>
  </si>
  <si>
    <t>Непрограммные направления деятельности</t>
  </si>
  <si>
    <t>200</t>
  </si>
  <si>
    <t>Мероприятия в области развития физической культуры и спорта</t>
  </si>
  <si>
    <t>Уличное освещение</t>
  </si>
  <si>
    <t>Мероприятия в области социальной политики</t>
  </si>
  <si>
    <t>Глава муниципального образования</t>
  </si>
  <si>
    <t>Резервный фонд администрации</t>
  </si>
  <si>
    <t>Иные бюджетные ассигнования</t>
  </si>
  <si>
    <t>800</t>
  </si>
  <si>
    <t>300</t>
  </si>
  <si>
    <t>Социальное обеспечение и иные выплаты населению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</si>
  <si>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</si>
  <si>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</si>
  <si>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</si>
  <si>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Межбюджетные трансферты</t>
  </si>
  <si>
    <t>Прочие мероприятия по благоустройству поселений</t>
  </si>
  <si>
    <t xml:space="preserve">Мероприятия в области молодежной политики </t>
  </si>
  <si>
    <t>Организация культурно-массовых мероприятий</t>
  </si>
  <si>
    <t>Коды бюджетной классификации</t>
  </si>
  <si>
    <t>ВКР</t>
  </si>
  <si>
    <t>Раздел-подраздел</t>
  </si>
  <si>
    <t>925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</si>
  <si>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</si>
  <si>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</si>
  <si>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</si>
  <si>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</si>
  <si>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0102 </t>
  </si>
  <si>
    <t>Расходы на выплату персоналу государственнх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</si>
  <si>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</si>
  <si>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</si>
  <si>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</si>
  <si>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</si>
  <si>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</si>
  <si>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</si>
  <si>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</si>
  <si>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Резервные фонды</t>
  </si>
  <si>
    <t>0111</t>
  </si>
  <si>
    <t>Резервный фонд  администрации</t>
  </si>
  <si>
    <t>Резервные средства</t>
  </si>
  <si>
    <t>870</t>
  </si>
  <si>
    <t>Другие общегосударственные вопросы</t>
  </si>
  <si>
    <t>0113</t>
  </si>
  <si>
    <t>Иные межбюджетные трансферты</t>
  </si>
  <si>
    <t>540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</si>
  <si>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</si>
  <si>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</si>
  <si>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</si>
  <si>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</si>
  <si>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</si>
  <si>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</si>
  <si>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0707</t>
  </si>
  <si>
    <t>Мероприятия в области молодежной политики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</si>
  <si>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</si>
  <si>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</si>
  <si>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</si>
  <si>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</si>
  <si>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</si>
  <si>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</si>
  <si>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</si>
  <si>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</si>
  <si>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</si>
  <si>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</si>
  <si>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</si>
  <si>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1003</t>
  </si>
  <si>
    <t>Физическая культура и спорт</t>
  </si>
  <si>
    <t>1100</t>
  </si>
  <si>
    <t xml:space="preserve">Физическая культура </t>
  </si>
  <si>
    <t>1101</t>
  </si>
  <si>
    <t>Улично-дорожная сеть</t>
  </si>
  <si>
    <t>99 0 00 00000</t>
  </si>
  <si>
    <t>99 0 00 05140</t>
  </si>
  <si>
    <t>99 0 00 05150</t>
  </si>
  <si>
    <t>99 0 00 06010</t>
  </si>
  <si>
    <t>99 0 00 06020</t>
  </si>
  <si>
    <t>99 0 00 06050</t>
  </si>
  <si>
    <t>99 0 00 08000</t>
  </si>
  <si>
    <t>99 0 00 08020</t>
  </si>
  <si>
    <t>99 0 00 08030</t>
  </si>
  <si>
    <t>99 0 00 51180</t>
  </si>
  <si>
    <t>99 0 00 73150</t>
  </si>
  <si>
    <t>99 0 00 84610</t>
  </si>
  <si>
    <t>99 0 00 84640</t>
  </si>
  <si>
    <t>99 0 00 92030</t>
  </si>
  <si>
    <t>99 0 00 92040</t>
  </si>
  <si>
    <t>99 0 00 92800</t>
  </si>
  <si>
    <t>99 0 00 92960</t>
  </si>
  <si>
    <t>Сумма (рублей)</t>
  </si>
  <si>
    <t>99 0 00 05040</t>
  </si>
  <si>
    <t>Закупка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</si>
  <si>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</si>
  <si>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Осуществление переданных полномочий контрольно-счетного органа поселений по осуществлению внешнего муниципального финансового контроля</t>
  </si>
  <si>
    <t>Осуществление переданных отдельных бюджетных полномочий поселений в соответствии с заключенными соглашениями</t>
  </si>
  <si>
    <t>Осуществление переданных полномочий  контрольно-счетного органа поселений по осуществлению внешнего муниципального финансового контроля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</si>
  <si>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</si>
  <si>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Расходы на 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 за счет средств, поступающих из республиканского бюджета Республики Коми</t>
  </si>
  <si>
    <t>Молодежная политика</t>
  </si>
  <si>
    <t>99 0 00 84680</t>
  </si>
  <si>
    <t>Осуществление  полномочий по первичному воинскому учету на территориях, где отсутствуют военные комиссариаты</t>
  </si>
  <si>
    <t>Осуществление переданных полномочий по определению поставщиков (подрядчиков, исполнителей) для обеспечения муниципальных нужд поселения</t>
  </si>
  <si>
    <t>921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</si>
  <si>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</si>
  <si>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</si>
  <si>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</si>
  <si>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</si>
  <si>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</si>
  <si>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</si>
  <si>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99 0 00 07090</t>
  </si>
  <si>
    <t>Мероприятия в области пожарной безопасности</t>
  </si>
  <si>
    <t>2024 год</t>
  </si>
  <si>
    <t>99 0 00 99990</t>
  </si>
  <si>
    <t>0000</t>
  </si>
  <si>
    <t>Условно утвержденные расходы</t>
  </si>
  <si>
    <t>2025 год</t>
  </si>
  <si>
    <t>Совет сельского поселения "Усть-Илыч"</t>
  </si>
  <si>
    <t>Администрация сельского поселения "Усть-Илыч"</t>
  </si>
  <si>
    <t>Реализация народных проектов в сфере занятости населения, прошедших отбор в рамках проекта "Народный бюджет"</t>
  </si>
  <si>
    <t>99 0 00 S2400</t>
  </si>
  <si>
    <t>Реализация народных проектов в сфере занятости населения, прошедших отбор в рамках проекта "Народный бюджет" за счет средств бюджета муниципального образования сельского поселения "Усть-Илыч"</t>
  </si>
  <si>
    <t>Приложение 2 к решению Совета сельского поселения "Усть-Илыч" "О бюджете муниципального образования сельского поселения "Усть-Илыч" на 2024 год и плановый период 2025 и 2026 годов"</t>
  </si>
  <si>
    <t>РАСПРЕДЕЛЕНИЕ БЮДЖЕТНЫХ АССИГНОВАНИЙ ПО ЦЕЛЕВЫМ СТАТЬЯМ (НЕПРОГРАММНЫМ НАПРАВЛЕНИЯМ ДЕЯТЕЛЬНОСТИ), ГРУППАМ ВИДОВ РАСХОДОВ КЛАССИФИКАЦИИ РАСХОДОВ БЮДЖЕТОВ НА 2024 ГОД И ПЛАНОВЫЙ ПЕРИОД 2025 И 2026 ГОДОВ</t>
  </si>
  <si>
    <t>2026 год</t>
  </si>
  <si>
    <t>Приложение 3 к решению Совета сельского поселения "Усть-Илыч"  "О бюджете муниципального образования сельского поселения "Усть-Илыч" на 2024 год и  плановый период 2025 и 2026 годов"</t>
  </si>
  <si>
    <t>Ведомственная структура расходов бюджета муниципального образования сельского поселения "Усть-Илыч" на 2024 год и плановый период 2025 и 2026 годов</t>
  </si>
  <si>
    <t>99 7 00 S2300</t>
  </si>
  <si>
    <t>Обеспечение первичных мер пожарной безопасности (обустройство и (или) ремонт пожарных водоемов)</t>
  </si>
  <si>
    <t>99 0 00 74100</t>
  </si>
  <si>
    <t>Расходы на обеспечение первичных мер пожарной безопасности (обустройство и (или) ремонт пожарных водоемов) за счет средств, поступающих из республиканского бюджета Республики Коми</t>
  </si>
  <si>
    <t xml:space="preserve">Реализация народных проектов в сфере благоустройства, прошедших отбор в рамках проекта "Народный бюджет" в рамках муниципальной программы "Устойчивое развитие сельской территории сельского поселения "Усть-Илыч" на 2023-2025 годы" </t>
  </si>
  <si>
    <t>Реализация народных проектов в сфере благоустройства, прошедших отбор в рамках проекта "Народный бюджет" в рамках муниципальной программы "Устойчивое развитие сельской территории сельского поселения "Усть-Илыч" на 2023-2025 годы" за счет средств бюджета муниципального образования сельского поселения "Усть-Илыч"</t>
  </si>
  <si>
    <t>Приложение 1 к решению Совета сельского поселения "Усть-Илыч" "О внесении изменений в решение Совета сельского поселения "Усть-Илыч"  "О бюджете муниципального образования сельского поселения "Усть-Илыч" на 2024 год и плановый период 2025 и 2026 годов"</t>
  </si>
  <si>
    <t>Приложение 2 к решению Совета сельского поселения "Усть-Илыч" "О внесении изменений в решение Совета сельского поселения "Усть-Илыч"  "О бюджете муниципального образования сельского поселения "Усть-Илыч" на 2024 год и плановый период 2025 и 2026 годов"</t>
  </si>
  <si>
    <t>Реализация народных проектов по обустройству источников холодного водоснабжения, прошедших отбор в рамках проекта "Народный бюджет" в рамках муниципальной программы "Устойчивое развитие сельской территории сельского поселения "Усть-Илыч" на 2023-2025 годы", за счет средств бюджета муниципального образования сельского поселения "Усть-Илыч"</t>
  </si>
  <si>
    <t>99 3 00 S2200</t>
  </si>
  <si>
    <t>Реализация народных проектов по обустройству источников холодного водоснабжения, прошедших отбор в рамках проекта "Народный бюджет" в рамках муниципальной программы "Устойчивое развитие сельской территории сельского поселения "Усть-Илыч" на 2023-2025 годы"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</si>
</sst>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000\ 00\ 00"/>
    <numFmt numFmtId="175" formatCode="0.000"/>
    <numFmt numFmtId="176" formatCode="#,##0.00_ ;\-#,##0.00\ "/>
    <numFmt numFmtId="177" formatCode="?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_ ;[Red]\-0.00\ "/>
    <numFmt numFmtId="183" formatCode="#,##0.00_ ;[Red]\-#,##0.00\ 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.5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8.5"/>
      <name val="MS Sans Serif"/>
      <family val="2"/>
    </font>
    <font>
      <b/>
      <sz val="10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8.5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8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7" fillId="0" borderId="0" xfId="0" applyNumberFormat="1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horizontal="justify" vertical="center" wrapText="1"/>
    </xf>
    <xf numFmtId="171" fontId="3" fillId="0" borderId="0" xfId="6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82" fontId="0" fillId="0" borderId="0" xfId="0" applyNumberFormat="1" applyAlignment="1">
      <alignment/>
    </xf>
    <xf numFmtId="0" fontId="0" fillId="0" borderId="0" xfId="0" applyBorder="1" applyAlignment="1">
      <alignment/>
    </xf>
    <xf numFmtId="171" fontId="25" fillId="0" borderId="0" xfId="6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49" fontId="25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71" fontId="2" fillId="0" borderId="0" xfId="61" applyFont="1" applyBorder="1" applyAlignment="1">
      <alignment horizontal="right" vertical="center" wrapText="1"/>
    </xf>
    <xf numFmtId="49" fontId="25" fillId="0" borderId="0" xfId="0" applyNumberFormat="1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justify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right" vertical="center" wrapText="1"/>
    </xf>
    <xf numFmtId="49" fontId="29" fillId="0" borderId="10" xfId="0" applyNumberFormat="1" applyFont="1" applyBorder="1" applyAlignment="1">
      <alignment horizontal="justify" vertical="center" wrapText="1"/>
    </xf>
    <xf numFmtId="2" fontId="29" fillId="0" borderId="10" xfId="0" applyNumberFormat="1" applyFont="1" applyBorder="1" applyAlignment="1">
      <alignment horizontal="justify" vertical="center" wrapText="1"/>
    </xf>
    <xf numFmtId="172" fontId="30" fillId="0" borderId="10" xfId="0" applyNumberFormat="1" applyFont="1" applyBorder="1" applyAlignment="1">
      <alignment horizontal="left" vertical="center" wrapText="1"/>
    </xf>
    <xf numFmtId="4" fontId="30" fillId="0" borderId="10" xfId="61" applyNumberFormat="1" applyFont="1" applyBorder="1" applyAlignment="1">
      <alignment horizontal="right" vertical="center" wrapText="1"/>
    </xf>
    <xf numFmtId="4" fontId="29" fillId="24" borderId="10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/>
    </xf>
    <xf numFmtId="49" fontId="34" fillId="0" borderId="10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right" vertical="center" wrapText="1"/>
    </xf>
    <xf numFmtId="49" fontId="29" fillId="25" borderId="10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justify" vertical="center" wrapText="1"/>
    </xf>
    <xf numFmtId="49" fontId="29" fillId="0" borderId="10" xfId="0" applyNumberFormat="1" applyFont="1" applyFill="1" applyBorder="1" applyAlignment="1">
      <alignment horizontal="justify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/>
    </xf>
    <xf numFmtId="0" fontId="5" fillId="0" borderId="12" xfId="0" applyFont="1" applyBorder="1" applyAlignment="1">
      <alignment/>
    </xf>
    <xf numFmtId="4" fontId="37" fillId="0" borderId="10" xfId="0" applyNumberFormat="1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49" fontId="29" fillId="0" borderId="11" xfId="53" applyNumberFormat="1" applyFont="1" applyBorder="1" applyAlignment="1">
      <alignment horizontal="justify" vertical="center" wrapText="1"/>
      <protection/>
    </xf>
    <xf numFmtId="49" fontId="29" fillId="0" borderId="10" xfId="53" applyNumberFormat="1" applyFont="1" applyBorder="1" applyAlignment="1">
      <alignment horizontal="center" vertical="center" wrapText="1"/>
      <protection/>
    </xf>
    <xf numFmtId="49" fontId="29" fillId="25" borderId="10" xfId="53" applyNumberFormat="1" applyFont="1" applyFill="1" applyBorder="1" applyAlignment="1">
      <alignment horizontal="center" vertical="center" wrapText="1"/>
      <protection/>
    </xf>
    <xf numFmtId="4" fontId="29" fillId="0" borderId="10" xfId="53" applyNumberFormat="1" applyFont="1" applyBorder="1" applyAlignment="1">
      <alignment horizontal="right" vertical="center" wrapText="1"/>
      <protection/>
    </xf>
    <xf numFmtId="4" fontId="29" fillId="24" borderId="10" xfId="53" applyNumberFormat="1" applyFont="1" applyFill="1" applyBorder="1" applyAlignment="1">
      <alignment horizontal="right" vertical="center" wrapText="1"/>
      <protection/>
    </xf>
    <xf numFmtId="0" fontId="34" fillId="0" borderId="0" xfId="0" applyFont="1" applyAlignment="1">
      <alignment/>
    </xf>
    <xf numFmtId="49" fontId="29" fillId="0" borderId="0" xfId="0" applyNumberFormat="1" applyFont="1" applyBorder="1" applyAlignment="1">
      <alignment horizontal="left" vertical="center" wrapText="1"/>
    </xf>
    <xf numFmtId="0" fontId="29" fillId="0" borderId="11" xfId="53" applyNumberFormat="1" applyFont="1" applyBorder="1" applyAlignment="1">
      <alignment horizontal="justify" vertical="center" wrapText="1"/>
      <protection/>
    </xf>
    <xf numFmtId="49" fontId="36" fillId="0" borderId="10" xfId="53" applyNumberFormat="1" applyFont="1" applyBorder="1" applyAlignment="1">
      <alignment horizontal="center" vertical="center" wrapText="1"/>
      <protection/>
    </xf>
    <xf numFmtId="49" fontId="29" fillId="0" borderId="10" xfId="53" applyNumberFormat="1" applyFont="1" applyBorder="1" applyAlignment="1">
      <alignment horizontal="justify" vertical="center" wrapText="1"/>
      <protection/>
    </xf>
    <xf numFmtId="4" fontId="36" fillId="24" borderId="10" xfId="53" applyNumberFormat="1" applyFont="1" applyFill="1" applyBorder="1" applyAlignment="1">
      <alignment horizontal="right" vertical="center" wrapText="1"/>
      <protection/>
    </xf>
    <xf numFmtId="49" fontId="29" fillId="24" borderId="10" xfId="0" applyNumberFormat="1" applyFont="1" applyFill="1" applyBorder="1" applyAlignment="1">
      <alignment horizontal="center" vertical="center" wrapText="1"/>
    </xf>
    <xf numFmtId="0" fontId="28" fillId="0" borderId="13" xfId="53" applyFont="1" applyBorder="1" applyAlignment="1">
      <alignment horizontal="center" vertical="center" wrapText="1"/>
      <protection/>
    </xf>
    <xf numFmtId="49" fontId="34" fillId="0" borderId="14" xfId="53" applyNumberFormat="1" applyFont="1" applyBorder="1" applyAlignment="1">
      <alignment horizontal="center" vertical="center" wrapText="1"/>
      <protection/>
    </xf>
    <xf numFmtId="49" fontId="34" fillId="0" borderId="10" xfId="53" applyNumberFormat="1" applyFont="1" applyBorder="1" applyAlignment="1">
      <alignment horizontal="center" vertical="center" wrapText="1"/>
      <protection/>
    </xf>
    <xf numFmtId="49" fontId="34" fillId="0" borderId="11" xfId="53" applyNumberFormat="1" applyFont="1" applyBorder="1" applyAlignment="1">
      <alignment horizontal="center" vertical="center" wrapText="1"/>
      <protection/>
    </xf>
    <xf numFmtId="171" fontId="37" fillId="0" borderId="13" xfId="61" applyFont="1" applyBorder="1" applyAlignment="1">
      <alignment horizontal="right" vertical="center" wrapText="1"/>
    </xf>
    <xf numFmtId="171" fontId="29" fillId="0" borderId="13" xfId="61" applyFont="1" applyBorder="1" applyAlignment="1">
      <alignment horizontal="right" vertical="center" wrapText="1"/>
    </xf>
    <xf numFmtId="49" fontId="30" fillId="0" borderId="10" xfId="53" applyNumberFormat="1" applyFont="1" applyBorder="1" applyAlignment="1">
      <alignment horizontal="center" vertical="center" wrapText="1"/>
      <protection/>
    </xf>
    <xf numFmtId="49" fontId="29" fillId="25" borderId="13" xfId="53" applyNumberFormat="1" applyFont="1" applyFill="1" applyBorder="1" applyAlignment="1">
      <alignment horizontal="center" vertical="center" wrapText="1"/>
      <protection/>
    </xf>
    <xf numFmtId="49" fontId="29" fillId="24" borderId="10" xfId="0" applyNumberFormat="1" applyFont="1" applyFill="1" applyBorder="1" applyAlignment="1">
      <alignment horizontal="justify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49" fontId="40" fillId="0" borderId="16" xfId="0" applyNumberFormat="1" applyFont="1" applyBorder="1" applyAlignment="1">
      <alignment horizontal="center" vertical="center" wrapText="1"/>
    </xf>
    <xf numFmtId="49" fontId="29" fillId="24" borderId="12" xfId="0" applyNumberFormat="1" applyFont="1" applyFill="1" applyBorder="1" applyAlignment="1">
      <alignment horizontal="center" vertical="center" wrapText="1"/>
    </xf>
    <xf numFmtId="49" fontId="37" fillId="0" borderId="14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49" fontId="40" fillId="0" borderId="10" xfId="0" applyNumberFormat="1" applyFont="1" applyFill="1" applyBorder="1" applyAlignment="1">
      <alignment horizontal="justify" vertical="center" wrapText="1"/>
    </xf>
    <xf numFmtId="0" fontId="29" fillId="0" borderId="10" xfId="53" applyNumberFormat="1" applyFont="1" applyBorder="1" applyAlignment="1">
      <alignment horizontal="justify" vertical="center" wrapText="1"/>
      <protection/>
    </xf>
    <xf numFmtId="0" fontId="36" fillId="0" borderId="10" xfId="53" applyNumberFormat="1" applyFont="1" applyBorder="1" applyAlignment="1">
      <alignment horizontal="justify" vertical="center" wrapText="1"/>
      <protection/>
    </xf>
    <xf numFmtId="49" fontId="29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9" fontId="36" fillId="25" borderId="10" xfId="0" applyNumberFormat="1" applyFont="1" applyFill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right" vertical="center" wrapText="1"/>
    </xf>
    <xf numFmtId="0" fontId="31" fillId="0" borderId="0" xfId="0" applyFont="1" applyAlignment="1">
      <alignment horizontal="center"/>
    </xf>
    <xf numFmtId="0" fontId="28" fillId="0" borderId="13" xfId="53" applyFont="1" applyBorder="1" applyAlignment="1">
      <alignment horizontal="justify" vertical="center" wrapText="1"/>
      <protection/>
    </xf>
    <xf numFmtId="0" fontId="29" fillId="0" borderId="10" xfId="53" applyFont="1" applyBorder="1" applyAlignment="1">
      <alignment horizontal="justify" vertical="center" wrapText="1"/>
      <protection/>
    </xf>
    <xf numFmtId="0" fontId="29" fillId="0" borderId="13" xfId="53" applyFont="1" applyFill="1" applyBorder="1" applyAlignment="1">
      <alignment horizontal="justify" vertical="center" wrapText="1"/>
      <protection/>
    </xf>
    <xf numFmtId="49" fontId="29" fillId="0" borderId="13" xfId="53" applyNumberFormat="1" applyFont="1" applyBorder="1" applyAlignment="1">
      <alignment horizontal="justify" vertical="center" wrapText="1"/>
      <protection/>
    </xf>
    <xf numFmtId="49" fontId="28" fillId="0" borderId="10" xfId="0" applyNumberFormat="1" applyFont="1" applyBorder="1" applyAlignment="1">
      <alignment horizontal="justify" vertical="center" wrapText="1"/>
    </xf>
    <xf numFmtId="0" fontId="29" fillId="0" borderId="13" xfId="0" applyFont="1" applyFill="1" applyBorder="1" applyAlignment="1">
      <alignment horizontal="justify" vertical="center" wrapText="1"/>
    </xf>
    <xf numFmtId="0" fontId="29" fillId="0" borderId="10" xfId="0" applyFont="1" applyBorder="1" applyAlignment="1">
      <alignment horizontal="justify" vertical="center" wrapText="1"/>
    </xf>
    <xf numFmtId="49" fontId="29" fillId="0" borderId="13" xfId="0" applyNumberFormat="1" applyFont="1" applyBorder="1" applyAlignment="1">
      <alignment horizontal="justify" vertical="center" wrapText="1"/>
    </xf>
    <xf numFmtId="49" fontId="29" fillId="0" borderId="18" xfId="0" applyNumberFormat="1" applyFont="1" applyBorder="1" applyAlignment="1">
      <alignment horizontal="justify" vertical="center" wrapText="1"/>
    </xf>
    <xf numFmtId="2" fontId="29" fillId="24" borderId="10" xfId="0" applyNumberFormat="1" applyFont="1" applyFill="1" applyBorder="1" applyAlignment="1">
      <alignment horizontal="justify" vertical="center" wrapText="1"/>
    </xf>
    <xf numFmtId="0" fontId="0" fillId="24" borderId="0" xfId="0" applyFill="1" applyAlignment="1">
      <alignment/>
    </xf>
    <xf numFmtId="49" fontId="36" fillId="24" borderId="10" xfId="0" applyNumberFormat="1" applyFont="1" applyFill="1" applyBorder="1" applyAlignment="1">
      <alignment horizontal="justify"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4" fontId="36" fillId="24" borderId="10" xfId="0" applyNumberFormat="1" applyFont="1" applyFill="1" applyBorder="1" applyAlignment="1">
      <alignment horizontal="right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49" fontId="36" fillId="0" borderId="10" xfId="0" applyNumberFormat="1" applyFont="1" applyBorder="1" applyAlignment="1">
      <alignment horizontal="justify" vertical="center" wrapText="1"/>
    </xf>
    <xf numFmtId="2" fontId="36" fillId="0" borderId="10" xfId="0" applyNumberFormat="1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4" xfId="0" applyFont="1" applyBorder="1" applyAlignment="1">
      <alignment wrapText="1"/>
    </xf>
    <xf numFmtId="49" fontId="37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49" fontId="34" fillId="0" borderId="16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4" xfId="0" applyFont="1" applyBorder="1" applyAlignment="1">
      <alignment horizont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view="pageBreakPreview" zoomScaleSheetLayoutView="100" zoomScalePageLayoutView="0" workbookViewId="0" topLeftCell="A50">
      <selection activeCell="D11" sqref="D11"/>
    </sheetView>
  </sheetViews>
  <sheetFormatPr defaultColWidth="9.00390625" defaultRowHeight="12.75"/>
  <cols>
    <col min="1" max="1" width="41.00390625" style="0" customWidth="1"/>
    <col min="2" max="2" width="12.125" style="0" customWidth="1"/>
    <col min="3" max="3" width="7.875" style="0" customWidth="1"/>
    <col min="4" max="4" width="11.625" style="0" customWidth="1"/>
    <col min="5" max="5" width="10.375" style="0" customWidth="1"/>
    <col min="6" max="6" width="11.875" style="0" customWidth="1"/>
    <col min="8" max="8" width="50.625" style="0" customWidth="1"/>
    <col min="9" max="9" width="41.875" style="0" customWidth="1"/>
  </cols>
  <sheetData>
    <row r="1" spans="2:7" ht="53.25" customHeight="1">
      <c r="B1" s="102" t="s">
        <v>137</v>
      </c>
      <c r="C1" s="102"/>
      <c r="D1" s="102"/>
      <c r="E1" s="102"/>
      <c r="F1" s="102"/>
      <c r="G1" s="98"/>
    </row>
    <row r="2" spans="1:6" ht="56.25" customHeight="1">
      <c r="A2" s="3"/>
      <c r="B2" s="109" t="s">
        <v>126</v>
      </c>
      <c r="C2" s="109"/>
      <c r="D2" s="109"/>
      <c r="E2" s="109"/>
      <c r="F2" s="109"/>
    </row>
    <row r="4" spans="1:6" ht="45" customHeight="1">
      <c r="A4" s="103" t="s">
        <v>127</v>
      </c>
      <c r="B4" s="103"/>
      <c r="C4" s="103"/>
      <c r="D4" s="103"/>
      <c r="E4" s="103"/>
      <c r="F4" s="103"/>
    </row>
    <row r="5" spans="1:6" ht="12.75" customHeight="1">
      <c r="A5" s="47"/>
      <c r="B5" s="7"/>
      <c r="C5" s="7"/>
      <c r="D5" s="7"/>
      <c r="E5" s="7"/>
      <c r="F5" s="7"/>
    </row>
    <row r="6" ht="13.5" customHeight="1" hidden="1"/>
    <row r="7" spans="1:6" ht="34.5" customHeight="1" hidden="1">
      <c r="A7" s="8">
        <f>SUM(D11,D13,D15,D17,D19,D21,D23,D25,D27,D29,D31)</f>
        <v>1416648.14</v>
      </c>
      <c r="B7" s="8">
        <f>SUM(D34,D39,D41,D43,D45,D47,D51,D53,D62)</f>
        <v>4892218.74</v>
      </c>
      <c r="C7" s="8">
        <f>SUM(E11,E13,E15,E17,E19,E21,E23,E25,E27,E29,E31)</f>
        <v>965934</v>
      </c>
      <c r="D7" s="8">
        <f>SUM(E34,E39,E41,E43,E45,E47,E51,E53,E62)</f>
        <v>3848336</v>
      </c>
      <c r="E7" s="8">
        <f>SUM(F11,F13,F15,F17,F19,F21,F23,F25,F27,F29,F31)</f>
        <v>973009</v>
      </c>
      <c r="F7" s="8">
        <f>SUM(F34,F39,F41,F43,F45,F47,F51,F53,F62)</f>
        <v>3992693</v>
      </c>
    </row>
    <row r="8" spans="1:6" ht="21" customHeight="1">
      <c r="A8" s="104" t="s">
        <v>1</v>
      </c>
      <c r="B8" s="106"/>
      <c r="C8" s="107"/>
      <c r="D8" s="108" t="s">
        <v>94</v>
      </c>
      <c r="E8" s="108"/>
      <c r="F8" s="108"/>
    </row>
    <row r="9" spans="1:6" ht="42" customHeight="1">
      <c r="A9" s="105"/>
      <c r="B9" s="71" t="s">
        <v>2</v>
      </c>
      <c r="C9" s="72" t="s">
        <v>3</v>
      </c>
      <c r="D9" s="73" t="s">
        <v>116</v>
      </c>
      <c r="E9" s="73" t="s">
        <v>120</v>
      </c>
      <c r="F9" s="73" t="s">
        <v>128</v>
      </c>
    </row>
    <row r="10" spans="1:6" ht="19.5" customHeight="1">
      <c r="A10" s="17" t="s">
        <v>8</v>
      </c>
      <c r="B10" s="18" t="s">
        <v>77</v>
      </c>
      <c r="C10" s="19"/>
      <c r="D10" s="20">
        <f>SUM(D11+D13+D15+D17+D19+D21+D23+D25+D27+D29+D31+D34+D39+D41+D43+D45+D47+D51+D53+D56+D62+D60+D58)</f>
        <v>6616626.88</v>
      </c>
      <c r="E10" s="20">
        <f>SUM(E11+E13+E15+E17+E19+E21+E23+E25+E27+E29+E31+E34+E39+E41+E43+E45+E47+E51+E53+E56+E62+E37)</f>
        <v>5011565</v>
      </c>
      <c r="F10" s="20">
        <f>SUM(F11+F13+F15+F17+F19+F21+F23+F25+F27+F29+F31+F34+F39+F41+F43+F45+F47+F51+F53+F56+F62)</f>
        <v>4965702</v>
      </c>
    </row>
    <row r="11" spans="1:6" ht="24.75" customHeight="1">
      <c r="A11" s="21" t="s">
        <v>25</v>
      </c>
      <c r="B11" s="18" t="s">
        <v>95</v>
      </c>
      <c r="C11" s="18"/>
      <c r="D11" s="25">
        <f>SUM(D12)</f>
        <v>52000</v>
      </c>
      <c r="E11" s="25">
        <f>SUM(E12)</f>
        <v>0</v>
      </c>
      <c r="F11" s="25">
        <f>SUM(F12)</f>
        <v>0</v>
      </c>
    </row>
    <row r="12" spans="1:6" ht="31.5" customHeight="1">
      <c r="A12" s="21" t="s">
        <v>96</v>
      </c>
      <c r="B12" s="18" t="s">
        <v>95</v>
      </c>
      <c r="C12" s="18" t="s">
        <v>9</v>
      </c>
      <c r="D12" s="25">
        <v>52000</v>
      </c>
      <c r="E12" s="25">
        <v>0</v>
      </c>
      <c r="F12" s="25"/>
    </row>
    <row r="13" spans="1:9" ht="27" customHeight="1">
      <c r="A13" s="21" t="s">
        <v>24</v>
      </c>
      <c r="B13" s="18" t="s">
        <v>78</v>
      </c>
      <c r="C13" s="18"/>
      <c r="D13" s="25">
        <f>SUM(D14)</f>
        <v>5000</v>
      </c>
      <c r="E13" s="25">
        <f>SUM(E14)</f>
        <v>0</v>
      </c>
      <c r="F13" s="25">
        <f>SUM(F14)</f>
        <v>0</v>
      </c>
      <c r="I13" s="4"/>
    </row>
    <row r="14" spans="1:9" ht="36" customHeight="1">
      <c r="A14" s="21" t="s">
        <v>96</v>
      </c>
      <c r="B14" s="18" t="s">
        <v>78</v>
      </c>
      <c r="C14" s="18" t="s">
        <v>9</v>
      </c>
      <c r="D14" s="25">
        <v>5000</v>
      </c>
      <c r="E14" s="25">
        <v>0</v>
      </c>
      <c r="F14" s="25">
        <v>0</v>
      </c>
      <c r="I14" s="4"/>
    </row>
    <row r="15" spans="1:6" ht="32.25" customHeight="1">
      <c r="A15" s="21" t="s">
        <v>10</v>
      </c>
      <c r="B15" s="18" t="s">
        <v>79</v>
      </c>
      <c r="C15" s="18"/>
      <c r="D15" s="25">
        <f>SUM(D16)</f>
        <v>2000</v>
      </c>
      <c r="E15" s="25">
        <f>SUM(E16)</f>
        <v>0</v>
      </c>
      <c r="F15" s="25">
        <f>SUM(F16)</f>
        <v>0</v>
      </c>
    </row>
    <row r="16" spans="1:6" ht="32.25" customHeight="1">
      <c r="A16" s="21" t="s">
        <v>96</v>
      </c>
      <c r="B16" s="18" t="s">
        <v>79</v>
      </c>
      <c r="C16" s="18" t="s">
        <v>9</v>
      </c>
      <c r="D16" s="25">
        <v>2000</v>
      </c>
      <c r="E16" s="25">
        <v>0</v>
      </c>
      <c r="F16" s="25">
        <v>0</v>
      </c>
    </row>
    <row r="17" spans="1:6" ht="20.25" customHeight="1">
      <c r="A17" s="21" t="s">
        <v>11</v>
      </c>
      <c r="B17" s="18" t="s">
        <v>80</v>
      </c>
      <c r="C17" s="18"/>
      <c r="D17" s="25">
        <f>SUM(D18)</f>
        <v>315000</v>
      </c>
      <c r="E17" s="25">
        <f>SUM(E18)</f>
        <v>256000</v>
      </c>
      <c r="F17" s="25">
        <f>SUM(F18)</f>
        <v>263000</v>
      </c>
    </row>
    <row r="18" spans="1:6" ht="32.25" customHeight="1">
      <c r="A18" s="21" t="s">
        <v>96</v>
      </c>
      <c r="B18" s="18" t="s">
        <v>80</v>
      </c>
      <c r="C18" s="18" t="s">
        <v>9</v>
      </c>
      <c r="D18" s="25">
        <v>315000</v>
      </c>
      <c r="E18" s="25">
        <v>256000</v>
      </c>
      <c r="F18" s="25">
        <v>263000</v>
      </c>
    </row>
    <row r="19" spans="1:6" ht="32.25" customHeight="1">
      <c r="A19" s="21" t="s">
        <v>76</v>
      </c>
      <c r="B19" s="18" t="s">
        <v>81</v>
      </c>
      <c r="C19" s="18"/>
      <c r="D19" s="25">
        <f>SUM(D20)</f>
        <v>400000</v>
      </c>
      <c r="E19" s="25">
        <f>SUM(E20)</f>
        <v>295000</v>
      </c>
      <c r="F19" s="25">
        <f>SUM(F20)</f>
        <v>275000</v>
      </c>
    </row>
    <row r="20" spans="1:6" ht="32.25" customHeight="1">
      <c r="A20" s="21" t="s">
        <v>96</v>
      </c>
      <c r="B20" s="18" t="s">
        <v>81</v>
      </c>
      <c r="C20" s="18" t="s">
        <v>9</v>
      </c>
      <c r="D20" s="25">
        <v>400000</v>
      </c>
      <c r="E20" s="25">
        <v>295000</v>
      </c>
      <c r="F20" s="25">
        <v>275000</v>
      </c>
    </row>
    <row r="21" spans="1:6" ht="31.5" customHeight="1">
      <c r="A21" s="21" t="s">
        <v>23</v>
      </c>
      <c r="B21" s="18" t="s">
        <v>82</v>
      </c>
      <c r="C21" s="18"/>
      <c r="D21" s="25">
        <f>SUM(D22)</f>
        <v>79380.14</v>
      </c>
      <c r="E21" s="25">
        <f>SUM(E22)</f>
        <v>15000</v>
      </c>
      <c r="F21" s="25">
        <f>SUM(F22)</f>
        <v>17000</v>
      </c>
    </row>
    <row r="22" spans="1:6" ht="33" customHeight="1">
      <c r="A22" s="21" t="s">
        <v>96</v>
      </c>
      <c r="B22" s="18" t="s">
        <v>82</v>
      </c>
      <c r="C22" s="18" t="s">
        <v>9</v>
      </c>
      <c r="D22" s="25">
        <v>79380.14</v>
      </c>
      <c r="E22" s="25">
        <v>15000</v>
      </c>
      <c r="F22" s="25">
        <v>17000</v>
      </c>
    </row>
    <row r="23" spans="1:6" ht="33" customHeight="1">
      <c r="A23" s="61" t="s">
        <v>115</v>
      </c>
      <c r="B23" s="52" t="s">
        <v>114</v>
      </c>
      <c r="C23" s="18"/>
      <c r="D23" s="20">
        <f>SUM(D24)</f>
        <v>178360.6</v>
      </c>
      <c r="E23" s="20">
        <f>SUM(E24)</f>
        <v>60000</v>
      </c>
      <c r="F23" s="20">
        <f>SUM(F24)</f>
        <v>62000</v>
      </c>
    </row>
    <row r="24" spans="1:6" ht="33" customHeight="1">
      <c r="A24" s="61" t="s">
        <v>96</v>
      </c>
      <c r="B24" s="52" t="s">
        <v>114</v>
      </c>
      <c r="C24" s="18" t="s">
        <v>9</v>
      </c>
      <c r="D24" s="20">
        <v>178360.6</v>
      </c>
      <c r="E24" s="20">
        <v>60000</v>
      </c>
      <c r="F24" s="20">
        <v>62000</v>
      </c>
    </row>
    <row r="25" spans="1:6" ht="29.25" customHeight="1">
      <c r="A25" s="21" t="s">
        <v>4</v>
      </c>
      <c r="B25" s="18" t="s">
        <v>83</v>
      </c>
      <c r="C25" s="18"/>
      <c r="D25" s="25">
        <f>D26</f>
        <v>225995.4</v>
      </c>
      <c r="E25" s="25">
        <f>SUM(E26)</f>
        <v>175000</v>
      </c>
      <c r="F25" s="25">
        <f>SUM(F26)</f>
        <v>175000</v>
      </c>
    </row>
    <row r="26" spans="1:6" ht="25.5" customHeight="1">
      <c r="A26" s="21" t="s">
        <v>18</v>
      </c>
      <c r="B26" s="18" t="s">
        <v>83</v>
      </c>
      <c r="C26" s="18" t="s">
        <v>17</v>
      </c>
      <c r="D26" s="25">
        <v>225995.4</v>
      </c>
      <c r="E26" s="25">
        <v>175000</v>
      </c>
      <c r="F26" s="25">
        <v>175000</v>
      </c>
    </row>
    <row r="27" spans="1:6" ht="22.5" customHeight="1">
      <c r="A27" s="21" t="s">
        <v>5</v>
      </c>
      <c r="B27" s="18" t="s">
        <v>84</v>
      </c>
      <c r="C27" s="18"/>
      <c r="D27" s="25">
        <f>SUM(D28)</f>
        <v>3000</v>
      </c>
      <c r="E27" s="25">
        <f>SUM(E28)</f>
        <v>0</v>
      </c>
      <c r="F27" s="25">
        <f>SUM(F28)</f>
        <v>0</v>
      </c>
    </row>
    <row r="28" spans="1:6" ht="28.5" customHeight="1">
      <c r="A28" s="21" t="s">
        <v>18</v>
      </c>
      <c r="B28" s="18" t="s">
        <v>84</v>
      </c>
      <c r="C28" s="18" t="s">
        <v>17</v>
      </c>
      <c r="D28" s="25">
        <v>3000</v>
      </c>
      <c r="E28" s="25">
        <v>0</v>
      </c>
      <c r="F28" s="25">
        <v>0</v>
      </c>
    </row>
    <row r="29" spans="1:6" ht="24" customHeight="1">
      <c r="A29" s="21" t="s">
        <v>12</v>
      </c>
      <c r="B29" s="18" t="s">
        <v>85</v>
      </c>
      <c r="C29" s="18"/>
      <c r="D29" s="25">
        <f>SUM(D30)</f>
        <v>7000</v>
      </c>
      <c r="E29" s="25">
        <f>SUM(E30)</f>
        <v>0</v>
      </c>
      <c r="F29" s="25">
        <f>SUM(F30)</f>
        <v>0</v>
      </c>
    </row>
    <row r="30" spans="1:6" ht="30" customHeight="1">
      <c r="A30" s="21" t="s">
        <v>96</v>
      </c>
      <c r="B30" s="18" t="s">
        <v>85</v>
      </c>
      <c r="C30" s="18" t="s">
        <v>9</v>
      </c>
      <c r="D30" s="25">
        <v>7000</v>
      </c>
      <c r="E30" s="25">
        <v>0</v>
      </c>
      <c r="F30" s="25">
        <v>0</v>
      </c>
    </row>
    <row r="31" spans="1:6" ht="45" customHeight="1">
      <c r="A31" s="21" t="s">
        <v>105</v>
      </c>
      <c r="B31" s="18" t="s">
        <v>86</v>
      </c>
      <c r="C31" s="18"/>
      <c r="D31" s="25">
        <f>SUM(D32,D33)</f>
        <v>148912</v>
      </c>
      <c r="E31" s="25">
        <f>SUM(E32,E33)</f>
        <v>164934</v>
      </c>
      <c r="F31" s="25">
        <f>SUM(F32,F33)</f>
        <v>181009</v>
      </c>
    </row>
    <row r="32" spans="1:6" ht="55.5" customHeight="1">
      <c r="A32" s="21" t="s">
        <v>20</v>
      </c>
      <c r="B32" s="18" t="s">
        <v>86</v>
      </c>
      <c r="C32" s="18" t="s">
        <v>19</v>
      </c>
      <c r="D32" s="25">
        <v>108229.32</v>
      </c>
      <c r="E32" s="25">
        <v>108229.32</v>
      </c>
      <c r="F32" s="25">
        <v>108229.32</v>
      </c>
    </row>
    <row r="33" spans="1:6" ht="34.5" customHeight="1">
      <c r="A33" s="21" t="s">
        <v>96</v>
      </c>
      <c r="B33" s="18" t="s">
        <v>86</v>
      </c>
      <c r="C33" s="18" t="s">
        <v>9</v>
      </c>
      <c r="D33" s="25">
        <v>40682.68</v>
      </c>
      <c r="E33" s="25">
        <v>56704.68</v>
      </c>
      <c r="F33" s="25">
        <v>72779.68</v>
      </c>
    </row>
    <row r="34" spans="1:6" ht="63.75" customHeight="1">
      <c r="A34" s="48" t="s">
        <v>101</v>
      </c>
      <c r="B34" s="52" t="s">
        <v>87</v>
      </c>
      <c r="C34" s="18"/>
      <c r="D34" s="25">
        <f>SUM(D35,D36)</f>
        <v>28575</v>
      </c>
      <c r="E34" s="25">
        <f>SUM(E35,E36)</f>
        <v>28575</v>
      </c>
      <c r="F34" s="25">
        <f>SUM(F35,F36)</f>
        <v>28575</v>
      </c>
    </row>
    <row r="35" spans="1:6" ht="52.5" customHeight="1">
      <c r="A35" s="21" t="s">
        <v>20</v>
      </c>
      <c r="B35" s="18" t="s">
        <v>87</v>
      </c>
      <c r="C35" s="18" t="s">
        <v>19</v>
      </c>
      <c r="D35" s="25">
        <v>22575</v>
      </c>
      <c r="E35" s="25">
        <v>22575</v>
      </c>
      <c r="F35" s="25">
        <v>22575</v>
      </c>
    </row>
    <row r="36" spans="1:6" ht="33.75" customHeight="1">
      <c r="A36" s="21" t="s">
        <v>96</v>
      </c>
      <c r="B36" s="18" t="s">
        <v>87</v>
      </c>
      <c r="C36" s="18" t="s">
        <v>9</v>
      </c>
      <c r="D36" s="25">
        <v>6000</v>
      </c>
      <c r="E36" s="25">
        <v>6000</v>
      </c>
      <c r="F36" s="25">
        <v>6000</v>
      </c>
    </row>
    <row r="37" spans="1:6" ht="33.75" customHeight="1">
      <c r="A37" s="21" t="s">
        <v>132</v>
      </c>
      <c r="B37" s="18" t="s">
        <v>133</v>
      </c>
      <c r="C37" s="18"/>
      <c r="D37" s="25">
        <f>D38</f>
        <v>0</v>
      </c>
      <c r="E37" s="25">
        <f>E38</f>
        <v>197295</v>
      </c>
      <c r="F37" s="25">
        <f>F38</f>
        <v>0</v>
      </c>
    </row>
    <row r="38" spans="1:6" ht="33.75" customHeight="1">
      <c r="A38" s="21" t="s">
        <v>96</v>
      </c>
      <c r="B38" s="18" t="s">
        <v>133</v>
      </c>
      <c r="C38" s="18" t="s">
        <v>9</v>
      </c>
      <c r="D38" s="25">
        <v>0</v>
      </c>
      <c r="E38" s="25">
        <v>197295</v>
      </c>
      <c r="F38" s="25">
        <v>0</v>
      </c>
    </row>
    <row r="39" spans="1:6" ht="37.5" customHeight="1">
      <c r="A39" s="21" t="s">
        <v>98</v>
      </c>
      <c r="B39" s="18" t="s">
        <v>88</v>
      </c>
      <c r="C39" s="18"/>
      <c r="D39" s="20">
        <f>SUM(D40)</f>
        <v>158</v>
      </c>
      <c r="E39" s="20">
        <f>SUM(E40)</f>
        <v>0</v>
      </c>
      <c r="F39" s="20">
        <f>SUM(F40)</f>
        <v>0</v>
      </c>
    </row>
    <row r="40" spans="1:6" ht="25.5" customHeight="1">
      <c r="A40" s="21" t="s">
        <v>22</v>
      </c>
      <c r="B40" s="18" t="s">
        <v>88</v>
      </c>
      <c r="C40" s="18" t="s">
        <v>21</v>
      </c>
      <c r="D40" s="25">
        <v>158</v>
      </c>
      <c r="E40" s="25">
        <v>0</v>
      </c>
      <c r="F40" s="25">
        <v>0</v>
      </c>
    </row>
    <row r="41" spans="1:6" ht="45" customHeight="1">
      <c r="A41" s="21" t="s">
        <v>99</v>
      </c>
      <c r="B41" s="18" t="s">
        <v>89</v>
      </c>
      <c r="C41" s="18"/>
      <c r="D41" s="20">
        <f>SUM(D42)</f>
        <v>945</v>
      </c>
      <c r="E41" s="20">
        <f>SUM(E42)</f>
        <v>945</v>
      </c>
      <c r="F41" s="20">
        <f>SUM(F42)</f>
        <v>945</v>
      </c>
    </row>
    <row r="42" spans="1:6" ht="24.75" customHeight="1">
      <c r="A42" s="21" t="s">
        <v>22</v>
      </c>
      <c r="B42" s="18" t="s">
        <v>89</v>
      </c>
      <c r="C42" s="18" t="s">
        <v>21</v>
      </c>
      <c r="D42" s="25">
        <v>945</v>
      </c>
      <c r="E42" s="25">
        <v>945</v>
      </c>
      <c r="F42" s="25">
        <v>945</v>
      </c>
    </row>
    <row r="43" spans="1:6" ht="39.75" customHeight="1">
      <c r="A43" s="92" t="s">
        <v>106</v>
      </c>
      <c r="B43" s="52" t="s">
        <v>104</v>
      </c>
      <c r="C43" s="18"/>
      <c r="D43" s="20">
        <f>SUM(D44)</f>
        <v>500</v>
      </c>
      <c r="E43" s="20">
        <f>SUM(E44)</f>
        <v>500</v>
      </c>
      <c r="F43" s="20">
        <f>SUM(F44)</f>
        <v>0</v>
      </c>
    </row>
    <row r="44" spans="1:6" ht="24.75" customHeight="1">
      <c r="A44" s="21" t="s">
        <v>22</v>
      </c>
      <c r="B44" s="52" t="s">
        <v>104</v>
      </c>
      <c r="C44" s="18" t="s">
        <v>21</v>
      </c>
      <c r="D44" s="20">
        <v>500</v>
      </c>
      <c r="E44" s="20">
        <v>500</v>
      </c>
      <c r="F44" s="20">
        <v>0</v>
      </c>
    </row>
    <row r="45" spans="1:6" ht="24" customHeight="1">
      <c r="A45" s="21" t="s">
        <v>13</v>
      </c>
      <c r="B45" s="18" t="s">
        <v>90</v>
      </c>
      <c r="C45" s="18"/>
      <c r="D45" s="20">
        <f>SUM(D46)</f>
        <v>954776</v>
      </c>
      <c r="E45" s="20">
        <f>SUM(E46)</f>
        <v>745583</v>
      </c>
      <c r="F45" s="20">
        <f>SUM(F46)</f>
        <v>768247</v>
      </c>
    </row>
    <row r="46" spans="1:6" ht="54.75" customHeight="1">
      <c r="A46" s="21" t="s">
        <v>20</v>
      </c>
      <c r="B46" s="18" t="s">
        <v>90</v>
      </c>
      <c r="C46" s="18" t="s">
        <v>19</v>
      </c>
      <c r="D46" s="20">
        <v>954776</v>
      </c>
      <c r="E46" s="20">
        <v>745583</v>
      </c>
      <c r="F46" s="20">
        <v>768247</v>
      </c>
    </row>
    <row r="47" spans="1:6" ht="35.25" customHeight="1">
      <c r="A47" s="21" t="s">
        <v>7</v>
      </c>
      <c r="B47" s="18" t="s">
        <v>91</v>
      </c>
      <c r="C47" s="18"/>
      <c r="D47" s="20">
        <f>SUM(D48,D49,D50)</f>
        <v>3861264.74</v>
      </c>
      <c r="E47" s="20">
        <f>SUM(E48,E49,E50)</f>
        <v>3005233</v>
      </c>
      <c r="F47" s="20">
        <f>SUM(F48,F49,F50)</f>
        <v>3096526</v>
      </c>
    </row>
    <row r="48" spans="1:6" ht="59.25" customHeight="1">
      <c r="A48" s="21" t="s">
        <v>20</v>
      </c>
      <c r="B48" s="18" t="s">
        <v>91</v>
      </c>
      <c r="C48" s="18" t="s">
        <v>19</v>
      </c>
      <c r="D48" s="20">
        <v>2994818</v>
      </c>
      <c r="E48" s="20">
        <v>2436293</v>
      </c>
      <c r="F48" s="20">
        <v>2510486</v>
      </c>
    </row>
    <row r="49" spans="1:6" ht="30" customHeight="1">
      <c r="A49" s="21" t="s">
        <v>96</v>
      </c>
      <c r="B49" s="18" t="s">
        <v>91</v>
      </c>
      <c r="C49" s="18" t="s">
        <v>9</v>
      </c>
      <c r="D49" s="20">
        <f>100+865206.74</f>
        <v>865306.74</v>
      </c>
      <c r="E49" s="20">
        <f>100+567700</f>
        <v>567800</v>
      </c>
      <c r="F49" s="20">
        <f>100+584800</f>
        <v>584900</v>
      </c>
    </row>
    <row r="50" spans="1:6" ht="23.25" customHeight="1">
      <c r="A50" s="22" t="s">
        <v>15</v>
      </c>
      <c r="B50" s="18" t="s">
        <v>91</v>
      </c>
      <c r="C50" s="18" t="s">
        <v>16</v>
      </c>
      <c r="D50" s="20">
        <v>1140</v>
      </c>
      <c r="E50" s="20">
        <v>1140</v>
      </c>
      <c r="F50" s="20">
        <v>1140</v>
      </c>
    </row>
    <row r="51" spans="1:6" ht="21.75" customHeight="1">
      <c r="A51" s="21" t="s">
        <v>14</v>
      </c>
      <c r="B51" s="18" t="s">
        <v>92</v>
      </c>
      <c r="C51" s="18"/>
      <c r="D51" s="20">
        <f>SUM(D52)</f>
        <v>1000</v>
      </c>
      <c r="E51" s="20">
        <f>SUM(E52)</f>
        <v>1000</v>
      </c>
      <c r="F51" s="20">
        <f>SUM(F52)</f>
        <v>1000</v>
      </c>
    </row>
    <row r="52" spans="1:6" ht="21.75" customHeight="1">
      <c r="A52" s="22" t="s">
        <v>15</v>
      </c>
      <c r="B52" s="18" t="s">
        <v>92</v>
      </c>
      <c r="C52" s="18" t="s">
        <v>16</v>
      </c>
      <c r="D52" s="20">
        <v>1000</v>
      </c>
      <c r="E52" s="20">
        <v>1000</v>
      </c>
      <c r="F52" s="20">
        <v>1000</v>
      </c>
    </row>
    <row r="53" spans="1:6" ht="26.25" customHeight="1">
      <c r="A53" s="21" t="s">
        <v>6</v>
      </c>
      <c r="B53" s="18" t="s">
        <v>93</v>
      </c>
      <c r="C53" s="18"/>
      <c r="D53" s="20">
        <f>SUM(D54,D55)</f>
        <v>45000</v>
      </c>
      <c r="E53" s="20">
        <f>SUM(E54,E55)</f>
        <v>36500</v>
      </c>
      <c r="F53" s="20">
        <f>SUM(F54,F55)</f>
        <v>37400</v>
      </c>
    </row>
    <row r="54" spans="1:6" ht="29.25" customHeight="1">
      <c r="A54" s="21" t="s">
        <v>96</v>
      </c>
      <c r="B54" s="18" t="s">
        <v>93</v>
      </c>
      <c r="C54" s="18" t="s">
        <v>9</v>
      </c>
      <c r="D54" s="20">
        <v>40000</v>
      </c>
      <c r="E54" s="20">
        <v>32500</v>
      </c>
      <c r="F54" s="20">
        <v>33400</v>
      </c>
    </row>
    <row r="55" spans="1:6" ht="22.5" customHeight="1">
      <c r="A55" s="22" t="s">
        <v>15</v>
      </c>
      <c r="B55" s="18" t="s">
        <v>93</v>
      </c>
      <c r="C55" s="18" t="s">
        <v>16</v>
      </c>
      <c r="D55" s="20">
        <v>5000</v>
      </c>
      <c r="E55" s="20">
        <v>4000</v>
      </c>
      <c r="F55" s="20">
        <v>4000</v>
      </c>
    </row>
    <row r="56" spans="1:6" ht="40.5" customHeight="1">
      <c r="A56" s="34" t="s">
        <v>123</v>
      </c>
      <c r="B56" s="78" t="s">
        <v>124</v>
      </c>
      <c r="C56" s="66"/>
      <c r="D56" s="20">
        <f>SUM(D57)</f>
        <v>89000</v>
      </c>
      <c r="E56" s="20">
        <f>SUM(E57)</f>
        <v>0</v>
      </c>
      <c r="F56" s="20">
        <f>SUM(F57)</f>
        <v>0</v>
      </c>
    </row>
    <row r="57" spans="1:6" ht="30" customHeight="1">
      <c r="A57" s="21" t="s">
        <v>96</v>
      </c>
      <c r="B57" s="32" t="s">
        <v>124</v>
      </c>
      <c r="C57" s="18" t="s">
        <v>9</v>
      </c>
      <c r="D57" s="20">
        <v>89000</v>
      </c>
      <c r="E57" s="20">
        <v>0</v>
      </c>
      <c r="F57" s="20">
        <v>0</v>
      </c>
    </row>
    <row r="58" spans="1:6" ht="71.25" customHeight="1">
      <c r="A58" s="21" t="s">
        <v>141</v>
      </c>
      <c r="B58" s="32" t="s">
        <v>140</v>
      </c>
      <c r="C58" s="66"/>
      <c r="D58" s="20">
        <f>D59</f>
        <v>101860</v>
      </c>
      <c r="E58" s="20">
        <v>0</v>
      </c>
      <c r="F58" s="20">
        <v>0</v>
      </c>
    </row>
    <row r="59" spans="1:6" ht="30" customHeight="1">
      <c r="A59" s="21" t="s">
        <v>96</v>
      </c>
      <c r="B59" s="32" t="s">
        <v>140</v>
      </c>
      <c r="C59" s="66" t="s">
        <v>9</v>
      </c>
      <c r="D59" s="20">
        <v>101860</v>
      </c>
      <c r="E59" s="20">
        <v>0</v>
      </c>
      <c r="F59" s="20">
        <v>0</v>
      </c>
    </row>
    <row r="60" spans="1:6" ht="60" customHeight="1">
      <c r="A60" s="21" t="s">
        <v>135</v>
      </c>
      <c r="B60" s="32" t="s">
        <v>131</v>
      </c>
      <c r="C60" s="66"/>
      <c r="D60" s="20">
        <f>D61</f>
        <v>116900</v>
      </c>
      <c r="E60" s="20">
        <v>0</v>
      </c>
      <c r="F60" s="20">
        <v>0</v>
      </c>
    </row>
    <row r="61" spans="1:6" ht="30" customHeight="1">
      <c r="A61" s="21" t="s">
        <v>96</v>
      </c>
      <c r="B61" s="32" t="s">
        <v>131</v>
      </c>
      <c r="C61" s="66" t="s">
        <v>9</v>
      </c>
      <c r="D61" s="20">
        <v>116900</v>
      </c>
      <c r="E61" s="20">
        <v>0</v>
      </c>
      <c r="F61" s="20">
        <v>0</v>
      </c>
    </row>
    <row r="62" spans="1:6" ht="30.75" customHeight="1">
      <c r="A62" s="75" t="s">
        <v>119</v>
      </c>
      <c r="B62" s="52" t="s">
        <v>117</v>
      </c>
      <c r="C62" s="70"/>
      <c r="D62" s="25">
        <v>0</v>
      </c>
      <c r="E62" s="20">
        <v>30000</v>
      </c>
      <c r="F62" s="20">
        <v>60000</v>
      </c>
    </row>
    <row r="63" spans="1:6" ht="20.25" customHeight="1">
      <c r="A63" s="23" t="s">
        <v>0</v>
      </c>
      <c r="B63" s="19"/>
      <c r="C63" s="19"/>
      <c r="D63" s="24">
        <f>SUM(D10)</f>
        <v>6616626.88</v>
      </c>
      <c r="E63" s="24">
        <f>SUM(E10)</f>
        <v>5011565</v>
      </c>
      <c r="F63" s="24">
        <f>SUM(F10)</f>
        <v>4965702</v>
      </c>
    </row>
    <row r="64" spans="1:6" ht="12.75">
      <c r="A64" s="9"/>
      <c r="B64" s="9"/>
      <c r="C64" s="9"/>
      <c r="D64" s="9"/>
      <c r="E64" s="9"/>
      <c r="F64" s="9"/>
    </row>
    <row r="65" spans="1:6" ht="15">
      <c r="A65" s="5"/>
      <c r="B65" s="1"/>
      <c r="C65" s="1"/>
      <c r="D65" s="1"/>
      <c r="E65" s="1"/>
      <c r="F65" s="6"/>
    </row>
    <row r="66" spans="1:6" ht="138.75" customHeight="1">
      <c r="A66" s="11"/>
      <c r="B66" s="1"/>
      <c r="C66" s="1"/>
      <c r="D66" s="1"/>
      <c r="E66" s="1"/>
      <c r="F66" s="6"/>
    </row>
    <row r="67" spans="1:6" ht="15">
      <c r="A67" s="11"/>
      <c r="B67" s="1"/>
      <c r="C67" s="1"/>
      <c r="D67" s="1"/>
      <c r="E67" s="1"/>
      <c r="F67" s="6"/>
    </row>
    <row r="68" spans="1:6" ht="12.75">
      <c r="A68" s="9"/>
      <c r="B68" s="9"/>
      <c r="C68" s="9"/>
      <c r="D68" s="9"/>
      <c r="E68" s="9"/>
      <c r="F68" s="9"/>
    </row>
    <row r="69" spans="1:6" ht="12.75">
      <c r="A69" s="9"/>
      <c r="B69" s="9"/>
      <c r="C69" s="9"/>
      <c r="D69" s="9"/>
      <c r="E69" s="9"/>
      <c r="F69" s="9"/>
    </row>
    <row r="70" spans="1:6" ht="12.75">
      <c r="A70" s="9"/>
      <c r="B70" s="9"/>
      <c r="C70" s="9"/>
      <c r="D70" s="9"/>
      <c r="E70" s="9"/>
      <c r="F70" s="9"/>
    </row>
    <row r="71" spans="1:6" ht="12.75">
      <c r="A71" s="9"/>
      <c r="B71" s="9"/>
      <c r="C71" s="9"/>
      <c r="D71" s="9"/>
      <c r="E71" s="9"/>
      <c r="F71" s="9"/>
    </row>
    <row r="72" spans="1:6" ht="12.75">
      <c r="A72" s="9"/>
      <c r="B72" s="9"/>
      <c r="C72" s="9"/>
      <c r="D72" s="9"/>
      <c r="E72" s="9"/>
      <c r="F72" s="9"/>
    </row>
    <row r="73" spans="1:6" ht="12.75">
      <c r="A73" s="9"/>
      <c r="B73" s="9"/>
      <c r="C73" s="9"/>
      <c r="D73" s="9"/>
      <c r="E73" s="9"/>
      <c r="F73" s="9"/>
    </row>
    <row r="74" spans="1:6" ht="12.75">
      <c r="A74" s="9"/>
      <c r="B74" s="9"/>
      <c r="C74" s="9"/>
      <c r="D74" s="9"/>
      <c r="E74" s="9"/>
      <c r="F74" s="9"/>
    </row>
    <row r="75" spans="1:6" ht="12.75">
      <c r="A75" s="9"/>
      <c r="B75" s="9"/>
      <c r="C75" s="9"/>
      <c r="D75" s="9"/>
      <c r="E75" s="9"/>
      <c r="F75" s="9"/>
    </row>
    <row r="76" spans="1:6" ht="67.5" customHeight="1">
      <c r="A76" s="9"/>
      <c r="B76" s="9"/>
      <c r="C76" s="9"/>
      <c r="D76" s="9"/>
      <c r="E76" s="9"/>
      <c r="F76" s="9"/>
    </row>
    <row r="77" spans="1:6" ht="15">
      <c r="A77" s="11"/>
      <c r="B77" s="1"/>
      <c r="C77" s="1"/>
      <c r="D77" s="1"/>
      <c r="E77" s="1"/>
      <c r="F77" s="6"/>
    </row>
    <row r="78" spans="1:6" ht="15">
      <c r="A78" s="11"/>
      <c r="B78" s="1"/>
      <c r="C78" s="1"/>
      <c r="D78" s="1"/>
      <c r="E78" s="1"/>
      <c r="F78" s="6"/>
    </row>
    <row r="79" spans="1:6" ht="15">
      <c r="A79" s="12"/>
      <c r="B79" s="1"/>
      <c r="C79" s="1"/>
      <c r="D79" s="1"/>
      <c r="E79" s="1"/>
      <c r="F79" s="6"/>
    </row>
    <row r="80" spans="1:6" ht="12.75">
      <c r="A80" s="9"/>
      <c r="B80" s="9"/>
      <c r="C80" s="9"/>
      <c r="D80" s="9"/>
      <c r="E80" s="9"/>
      <c r="F80" s="9"/>
    </row>
    <row r="81" spans="1:6" ht="12.75">
      <c r="A81" s="9"/>
      <c r="B81" s="9"/>
      <c r="C81" s="9"/>
      <c r="D81" s="9"/>
      <c r="E81" s="9"/>
      <c r="F81" s="9"/>
    </row>
    <row r="82" spans="1:6" ht="15">
      <c r="A82" s="16"/>
      <c r="B82" s="1"/>
      <c r="C82" s="13"/>
      <c r="D82" s="13"/>
      <c r="E82" s="13"/>
      <c r="F82" s="10"/>
    </row>
    <row r="83" spans="1:6" ht="15">
      <c r="A83" s="11"/>
      <c r="B83" s="1"/>
      <c r="C83" s="1"/>
      <c r="D83" s="1"/>
      <c r="E83" s="1"/>
      <c r="F83" s="6"/>
    </row>
    <row r="84" spans="1:6" ht="15">
      <c r="A84" s="11"/>
      <c r="B84" s="1"/>
      <c r="C84" s="1"/>
      <c r="D84" s="1"/>
      <c r="E84" s="1"/>
      <c r="F84" s="6"/>
    </row>
    <row r="85" spans="1:6" ht="15">
      <c r="A85" s="12"/>
      <c r="B85" s="1"/>
      <c r="C85" s="1"/>
      <c r="D85" s="1"/>
      <c r="E85" s="1"/>
      <c r="F85" s="6"/>
    </row>
    <row r="86" spans="1:6" ht="12.75">
      <c r="A86" s="9"/>
      <c r="B86" s="9"/>
      <c r="C86" s="9"/>
      <c r="D86" s="9"/>
      <c r="E86" s="9"/>
      <c r="F86" s="9"/>
    </row>
    <row r="87" spans="1:6" ht="12.75">
      <c r="A87" s="9"/>
      <c r="B87" s="9"/>
      <c r="C87" s="9"/>
      <c r="D87" s="9"/>
      <c r="E87" s="9"/>
      <c r="F87" s="9"/>
    </row>
    <row r="88" spans="1:6" ht="12.75">
      <c r="A88" s="9"/>
      <c r="B88" s="9"/>
      <c r="C88" s="9"/>
      <c r="D88" s="9"/>
      <c r="E88" s="9"/>
      <c r="F88" s="9"/>
    </row>
    <row r="89" spans="1:6" ht="12.75">
      <c r="A89" s="9"/>
      <c r="B89" s="9"/>
      <c r="C89" s="9"/>
      <c r="D89" s="9"/>
      <c r="E89" s="9"/>
      <c r="F89" s="9"/>
    </row>
    <row r="90" spans="1:6" ht="14.25">
      <c r="A90" s="14"/>
      <c r="B90" s="2"/>
      <c r="C90" s="2"/>
      <c r="D90" s="2"/>
      <c r="E90" s="2"/>
      <c r="F90" s="15"/>
    </row>
    <row r="91" spans="1:6" ht="12.75">
      <c r="A91" s="9"/>
      <c r="B91" s="9"/>
      <c r="C91" s="9"/>
      <c r="D91" s="9"/>
      <c r="E91" s="9"/>
      <c r="F91" s="9"/>
    </row>
    <row r="92" spans="1:6" ht="12.75">
      <c r="A92" s="9"/>
      <c r="B92" s="9"/>
      <c r="C92" s="9"/>
      <c r="D92" s="9"/>
      <c r="E92" s="9"/>
      <c r="F92" s="9"/>
    </row>
  </sheetData>
  <sheetProtection/>
  <mergeCells count="6">
    <mergeCell ref="B1:F1"/>
    <mergeCell ref="A4:F4"/>
    <mergeCell ref="A8:A9"/>
    <mergeCell ref="B8:C8"/>
    <mergeCell ref="D8:F8"/>
    <mergeCell ref="B2:F2"/>
  </mergeCells>
  <printOptions/>
  <pageMargins left="0.7086614173228347" right="0.7086614173228347" top="0.86" bottom="0.17" header="0.31496062992125984" footer="0.31496062992125984"/>
  <pageSetup fitToHeight="4" fitToWidth="1" horizontalDpi="600" verticalDpi="600" orientation="portrait" paperSize="9" scale="94" r:id="rId1"/>
  <rowBreaks count="2" manualBreakCount="2">
    <brk id="17" max="255" man="1"/>
    <brk id="7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33"/>
  <sheetViews>
    <sheetView tabSelected="1" zoomScale="130" zoomScaleNormal="130" zoomScalePageLayoutView="0" workbookViewId="0" topLeftCell="A52">
      <selection activeCell="F87" sqref="F87"/>
    </sheetView>
  </sheetViews>
  <sheetFormatPr defaultColWidth="9.00390625" defaultRowHeight="12.75"/>
  <cols>
    <col min="1" max="1" width="27.875" style="0" customWidth="1"/>
    <col min="2" max="2" width="5.125" style="0" customWidth="1"/>
    <col min="3" max="3" width="8.00390625" style="0" customWidth="1"/>
    <col min="4" max="4" width="11.00390625" style="0" customWidth="1"/>
    <col min="5" max="5" width="6.75390625" style="0" customWidth="1"/>
    <col min="6" max="7" width="10.625" style="0" customWidth="1"/>
    <col min="8" max="8" width="10.75390625" style="0" customWidth="1"/>
  </cols>
  <sheetData>
    <row r="1" spans="3:8" ht="52.5" customHeight="1">
      <c r="C1" s="110" t="s">
        <v>138</v>
      </c>
      <c r="D1" s="110"/>
      <c r="E1" s="110"/>
      <c r="F1" s="110"/>
      <c r="G1" s="110"/>
      <c r="H1" s="110"/>
    </row>
    <row r="2" spans="1:9" ht="57.75" customHeight="1">
      <c r="A2" s="82"/>
      <c r="B2" s="26"/>
      <c r="C2" s="118" t="s">
        <v>129</v>
      </c>
      <c r="D2" s="119"/>
      <c r="E2" s="119"/>
      <c r="F2" s="119"/>
      <c r="G2" s="119"/>
      <c r="H2" s="119"/>
      <c r="I2" s="26"/>
    </row>
    <row r="3" spans="1:9" ht="13.5" customHeight="1">
      <c r="A3" s="26"/>
      <c r="B3" s="27"/>
      <c r="C3" s="46"/>
      <c r="D3" s="74"/>
      <c r="E3" s="28"/>
      <c r="F3" s="28"/>
      <c r="G3" s="28"/>
      <c r="H3" s="28"/>
      <c r="I3" s="26"/>
    </row>
    <row r="4" spans="1:9" ht="38.25" customHeight="1">
      <c r="A4" s="113" t="s">
        <v>130</v>
      </c>
      <c r="B4" s="113"/>
      <c r="C4" s="113"/>
      <c r="D4" s="113"/>
      <c r="E4" s="113"/>
      <c r="F4" s="113"/>
      <c r="G4" s="113"/>
      <c r="H4" s="113"/>
      <c r="I4" s="40"/>
    </row>
    <row r="5" spans="1:9" ht="1.5" customHeight="1" hidden="1">
      <c r="A5" s="26"/>
      <c r="B5" s="26"/>
      <c r="C5" s="26"/>
      <c r="D5" s="26"/>
      <c r="E5" s="26"/>
      <c r="F5" s="26"/>
      <c r="G5" s="26"/>
      <c r="H5" s="26"/>
      <c r="I5" s="26"/>
    </row>
    <row r="6" spans="1:9" ht="12.75">
      <c r="A6" s="26"/>
      <c r="B6" s="26"/>
      <c r="C6" s="26"/>
      <c r="D6" s="26"/>
      <c r="E6" s="26"/>
      <c r="F6" s="26"/>
      <c r="G6" s="26"/>
      <c r="H6" s="26"/>
      <c r="I6" s="26"/>
    </row>
    <row r="7" spans="1:9" ht="22.5" customHeight="1">
      <c r="A7" s="111" t="s">
        <v>1</v>
      </c>
      <c r="B7" s="62"/>
      <c r="C7" s="114" t="s">
        <v>26</v>
      </c>
      <c r="D7" s="115"/>
      <c r="E7" s="116"/>
      <c r="F7" s="117" t="s">
        <v>94</v>
      </c>
      <c r="G7" s="117"/>
      <c r="H7" s="117"/>
      <c r="I7" s="26"/>
    </row>
    <row r="8" spans="1:8" ht="52.5" customHeight="1">
      <c r="A8" s="112"/>
      <c r="B8" s="63" t="s">
        <v>27</v>
      </c>
      <c r="C8" s="64" t="s">
        <v>28</v>
      </c>
      <c r="D8" s="19" t="s">
        <v>2</v>
      </c>
      <c r="E8" s="65" t="s">
        <v>3</v>
      </c>
      <c r="F8" s="19" t="s">
        <v>116</v>
      </c>
      <c r="G8" s="97" t="s">
        <v>120</v>
      </c>
      <c r="H8" s="97" t="s">
        <v>128</v>
      </c>
    </row>
    <row r="9" spans="1:8" ht="25.5">
      <c r="A9" s="83" t="s">
        <v>121</v>
      </c>
      <c r="B9" s="53">
        <v>921</v>
      </c>
      <c r="C9" s="54"/>
      <c r="D9" s="55"/>
      <c r="E9" s="56"/>
      <c r="F9" s="57">
        <f aca="true" t="shared" si="0" ref="F9:H14">SUM(F10)</f>
        <v>100</v>
      </c>
      <c r="G9" s="57">
        <f t="shared" si="0"/>
        <v>100</v>
      </c>
      <c r="H9" s="57">
        <f t="shared" si="0"/>
        <v>100</v>
      </c>
    </row>
    <row r="10" spans="1:8" ht="12.75">
      <c r="A10" s="84" t="s">
        <v>30</v>
      </c>
      <c r="B10" s="42" t="s">
        <v>107</v>
      </c>
      <c r="C10" s="43" t="s">
        <v>31</v>
      </c>
      <c r="D10" s="43"/>
      <c r="E10" s="43"/>
      <c r="F10" s="58">
        <f t="shared" si="0"/>
        <v>100</v>
      </c>
      <c r="G10" s="58">
        <f t="shared" si="0"/>
        <v>100</v>
      </c>
      <c r="H10" s="58">
        <f t="shared" si="0"/>
        <v>100</v>
      </c>
    </row>
    <row r="11" spans="1:8" ht="56.25">
      <c r="A11" s="84" t="s">
        <v>108</v>
      </c>
      <c r="B11" s="42" t="s">
        <v>107</v>
      </c>
      <c r="C11" s="42" t="s">
        <v>109</v>
      </c>
      <c r="D11" s="59"/>
      <c r="E11" s="59"/>
      <c r="F11" s="58">
        <f t="shared" si="0"/>
        <v>100</v>
      </c>
      <c r="G11" s="58">
        <f t="shared" si="0"/>
        <v>100</v>
      </c>
      <c r="H11" s="58">
        <f t="shared" si="0"/>
        <v>100</v>
      </c>
    </row>
    <row r="12" spans="1:8" ht="22.5">
      <c r="A12" s="85" t="s">
        <v>8</v>
      </c>
      <c r="B12" s="42" t="s">
        <v>107</v>
      </c>
      <c r="C12" s="42" t="s">
        <v>109</v>
      </c>
      <c r="D12" s="32" t="s">
        <v>77</v>
      </c>
      <c r="E12" s="42"/>
      <c r="F12" s="58">
        <f t="shared" si="0"/>
        <v>100</v>
      </c>
      <c r="G12" s="58">
        <f t="shared" si="0"/>
        <v>100</v>
      </c>
      <c r="H12" s="58">
        <f t="shared" si="0"/>
        <v>100</v>
      </c>
    </row>
    <row r="13" spans="1:8" ht="45">
      <c r="A13" s="86" t="s">
        <v>7</v>
      </c>
      <c r="B13" s="42" t="s">
        <v>107</v>
      </c>
      <c r="C13" s="42" t="s">
        <v>109</v>
      </c>
      <c r="D13" s="60" t="s">
        <v>91</v>
      </c>
      <c r="E13" s="42"/>
      <c r="F13" s="58">
        <f t="shared" si="0"/>
        <v>100</v>
      </c>
      <c r="G13" s="58">
        <f t="shared" si="0"/>
        <v>100</v>
      </c>
      <c r="H13" s="58">
        <f t="shared" si="0"/>
        <v>100</v>
      </c>
    </row>
    <row r="14" spans="1:8" ht="33.75">
      <c r="A14" s="50" t="s">
        <v>97</v>
      </c>
      <c r="B14" s="42" t="s">
        <v>107</v>
      </c>
      <c r="C14" s="42" t="s">
        <v>109</v>
      </c>
      <c r="D14" s="60" t="s">
        <v>91</v>
      </c>
      <c r="E14" s="42" t="s">
        <v>9</v>
      </c>
      <c r="F14" s="58">
        <f t="shared" si="0"/>
        <v>100</v>
      </c>
      <c r="G14" s="58">
        <f t="shared" si="0"/>
        <v>100</v>
      </c>
      <c r="H14" s="58">
        <f t="shared" si="0"/>
        <v>100</v>
      </c>
    </row>
    <row r="15" spans="1:8" ht="33.75">
      <c r="A15" s="41" t="s">
        <v>39</v>
      </c>
      <c r="B15" s="42" t="s">
        <v>107</v>
      </c>
      <c r="C15" s="42" t="s">
        <v>109</v>
      </c>
      <c r="D15" s="60" t="s">
        <v>91</v>
      </c>
      <c r="E15" s="42" t="s">
        <v>40</v>
      </c>
      <c r="F15" s="58">
        <v>100</v>
      </c>
      <c r="G15" s="58">
        <v>100</v>
      </c>
      <c r="H15" s="58">
        <v>100</v>
      </c>
    </row>
    <row r="16" spans="1:8" ht="25.5">
      <c r="A16" s="87" t="s">
        <v>122</v>
      </c>
      <c r="B16" s="30" t="s">
        <v>29</v>
      </c>
      <c r="C16" s="30"/>
      <c r="D16" s="29"/>
      <c r="E16" s="29"/>
      <c r="F16" s="31">
        <f>SUM(F17,F20,F75,F85,F101,F107,F113,F127)</f>
        <v>6616526.88</v>
      </c>
      <c r="G16" s="31">
        <f>SUM(G17,G20,G75,G85,G101,G107,G113,G127)</f>
        <v>5011465</v>
      </c>
      <c r="H16" s="31">
        <f>SUM(H17,H20,H75,H85,H101,H107,H113,H127)</f>
        <v>4965602</v>
      </c>
    </row>
    <row r="17" spans="1:8" ht="12.75">
      <c r="A17" s="75" t="s">
        <v>119</v>
      </c>
      <c r="B17" s="18" t="s">
        <v>29</v>
      </c>
      <c r="C17" s="67" t="s">
        <v>118</v>
      </c>
      <c r="D17" s="18"/>
      <c r="E17" s="66"/>
      <c r="F17" s="25">
        <f aca="true" t="shared" si="1" ref="F17:H18">SUM(F18)</f>
        <v>0</v>
      </c>
      <c r="G17" s="25">
        <f>G18</f>
        <v>30000</v>
      </c>
      <c r="H17" s="25">
        <f t="shared" si="1"/>
        <v>60000</v>
      </c>
    </row>
    <row r="18" spans="1:8" ht="22.5">
      <c r="A18" s="88" t="s">
        <v>8</v>
      </c>
      <c r="B18" s="18" t="s">
        <v>29</v>
      </c>
      <c r="C18" s="67" t="s">
        <v>118</v>
      </c>
      <c r="D18" s="32" t="s">
        <v>77</v>
      </c>
      <c r="E18" s="66"/>
      <c r="F18" s="25">
        <f t="shared" si="1"/>
        <v>0</v>
      </c>
      <c r="G18" s="25">
        <f t="shared" si="1"/>
        <v>30000</v>
      </c>
      <c r="H18" s="25">
        <f t="shared" si="1"/>
        <v>60000</v>
      </c>
    </row>
    <row r="19" spans="1:8" ht="12.75">
      <c r="A19" s="75" t="s">
        <v>119</v>
      </c>
      <c r="B19" s="68" t="s">
        <v>29</v>
      </c>
      <c r="C19" s="69" t="s">
        <v>118</v>
      </c>
      <c r="D19" s="18" t="s">
        <v>117</v>
      </c>
      <c r="E19" s="66"/>
      <c r="F19" s="20">
        <v>0</v>
      </c>
      <c r="G19" s="20">
        <v>30000</v>
      </c>
      <c r="H19" s="20">
        <v>60000</v>
      </c>
    </row>
    <row r="20" spans="1:8" ht="12.75">
      <c r="A20" s="89" t="s">
        <v>30</v>
      </c>
      <c r="B20" s="18" t="s">
        <v>29</v>
      </c>
      <c r="C20" s="32" t="s">
        <v>31</v>
      </c>
      <c r="D20" s="32"/>
      <c r="E20" s="32"/>
      <c r="F20" s="25">
        <f>SUM(F21,F26,F46,F51)</f>
        <v>5231890.74</v>
      </c>
      <c r="G20" s="25">
        <f>SUM(G21,G26,G46,G51)</f>
        <v>3983170</v>
      </c>
      <c r="H20" s="25">
        <f>SUM(H21,H26,H46,H51)</f>
        <v>4113602</v>
      </c>
    </row>
    <row r="21" spans="1:8" ht="45">
      <c r="A21" s="21" t="s">
        <v>32</v>
      </c>
      <c r="B21" s="18" t="s">
        <v>29</v>
      </c>
      <c r="C21" s="32" t="s">
        <v>33</v>
      </c>
      <c r="D21" s="32"/>
      <c r="E21" s="32"/>
      <c r="F21" s="25">
        <f aca="true" t="shared" si="2" ref="F21:H24">SUM(F22)</f>
        <v>954776</v>
      </c>
      <c r="G21" s="25">
        <f t="shared" si="2"/>
        <v>745583</v>
      </c>
      <c r="H21" s="25">
        <f t="shared" si="2"/>
        <v>768247</v>
      </c>
    </row>
    <row r="22" spans="1:8" ht="22.5">
      <c r="A22" s="17" t="s">
        <v>8</v>
      </c>
      <c r="B22" s="18" t="s">
        <v>29</v>
      </c>
      <c r="C22" s="18" t="s">
        <v>33</v>
      </c>
      <c r="D22" s="32" t="s">
        <v>77</v>
      </c>
      <c r="E22" s="18"/>
      <c r="F22" s="20">
        <f t="shared" si="2"/>
        <v>954776</v>
      </c>
      <c r="G22" s="20">
        <f t="shared" si="2"/>
        <v>745583</v>
      </c>
      <c r="H22" s="20">
        <f t="shared" si="2"/>
        <v>768247</v>
      </c>
    </row>
    <row r="23" spans="1:8" ht="12.75">
      <c r="A23" s="21" t="s">
        <v>13</v>
      </c>
      <c r="B23" s="18" t="s">
        <v>29</v>
      </c>
      <c r="C23" s="18" t="s">
        <v>33</v>
      </c>
      <c r="D23" s="32" t="s">
        <v>90</v>
      </c>
      <c r="E23" s="18"/>
      <c r="F23" s="20">
        <f t="shared" si="2"/>
        <v>954776</v>
      </c>
      <c r="G23" s="20">
        <f t="shared" si="2"/>
        <v>745583</v>
      </c>
      <c r="H23" s="20">
        <f t="shared" si="2"/>
        <v>768247</v>
      </c>
    </row>
    <row r="24" spans="1:8" ht="78.75">
      <c r="A24" s="21" t="s">
        <v>20</v>
      </c>
      <c r="B24" s="18" t="s">
        <v>29</v>
      </c>
      <c r="C24" s="18" t="s">
        <v>34</v>
      </c>
      <c r="D24" s="32" t="s">
        <v>90</v>
      </c>
      <c r="E24" s="18" t="s">
        <v>19</v>
      </c>
      <c r="F24" s="20">
        <f t="shared" si="2"/>
        <v>954776</v>
      </c>
      <c r="G24" s="20">
        <f t="shared" si="2"/>
        <v>745583</v>
      </c>
      <c r="H24" s="20">
        <f t="shared" si="2"/>
        <v>768247</v>
      </c>
    </row>
    <row r="25" spans="1:8" ht="33.75">
      <c r="A25" s="33" t="s">
        <v>35</v>
      </c>
      <c r="B25" s="18" t="s">
        <v>29</v>
      </c>
      <c r="C25" s="18" t="s">
        <v>34</v>
      </c>
      <c r="D25" s="32" t="s">
        <v>90</v>
      </c>
      <c r="E25" s="18" t="s">
        <v>36</v>
      </c>
      <c r="F25" s="20">
        <f>917776+28000+9000</f>
        <v>954776</v>
      </c>
      <c r="G25" s="20">
        <f>566500+171083+8000</f>
        <v>745583</v>
      </c>
      <c r="H25" s="20">
        <f>583600+176247+8400</f>
        <v>768247</v>
      </c>
    </row>
    <row r="26" spans="1:8" ht="67.5">
      <c r="A26" s="21" t="s">
        <v>37</v>
      </c>
      <c r="B26" s="18" t="s">
        <v>29</v>
      </c>
      <c r="C26" s="32" t="s">
        <v>38</v>
      </c>
      <c r="D26" s="32"/>
      <c r="E26" s="32"/>
      <c r="F26" s="25">
        <f>SUM(F27)</f>
        <v>4038651.74</v>
      </c>
      <c r="G26" s="25">
        <f>SUM(G27)</f>
        <v>3198642</v>
      </c>
      <c r="H26" s="25">
        <f>SUM(H27)</f>
        <v>3306010</v>
      </c>
    </row>
    <row r="27" spans="1:8" ht="22.5">
      <c r="A27" s="88" t="s">
        <v>8</v>
      </c>
      <c r="B27" s="18" t="s">
        <v>29</v>
      </c>
      <c r="C27" s="18" t="s">
        <v>38</v>
      </c>
      <c r="D27" s="32" t="s">
        <v>77</v>
      </c>
      <c r="E27" s="18"/>
      <c r="F27" s="20">
        <f>SUM(F28,F33,F39)</f>
        <v>4038651.74</v>
      </c>
      <c r="G27" s="20">
        <f>SUM(G28,G33,G39)</f>
        <v>3198642</v>
      </c>
      <c r="H27" s="20">
        <f>SUM(H28,H33,H39)</f>
        <v>3306010</v>
      </c>
    </row>
    <row r="28" spans="1:8" ht="45">
      <c r="A28" s="21" t="s">
        <v>105</v>
      </c>
      <c r="B28" s="18" t="s">
        <v>29</v>
      </c>
      <c r="C28" s="18" t="s">
        <v>38</v>
      </c>
      <c r="D28" s="32" t="s">
        <v>86</v>
      </c>
      <c r="E28" s="18"/>
      <c r="F28" s="25">
        <f>SUM(F29,F31)</f>
        <v>148912</v>
      </c>
      <c r="G28" s="25">
        <f>SUM(G29,G31)</f>
        <v>164934</v>
      </c>
      <c r="H28" s="25">
        <f>SUM(H29,H31)</f>
        <v>181009</v>
      </c>
    </row>
    <row r="29" spans="1:8" ht="78.75">
      <c r="A29" s="21" t="s">
        <v>20</v>
      </c>
      <c r="B29" s="18" t="s">
        <v>29</v>
      </c>
      <c r="C29" s="18" t="s">
        <v>38</v>
      </c>
      <c r="D29" s="32" t="s">
        <v>86</v>
      </c>
      <c r="E29" s="18" t="s">
        <v>19</v>
      </c>
      <c r="F29" s="20">
        <f>SUM(F30)</f>
        <v>108229.32</v>
      </c>
      <c r="G29" s="20">
        <f>SUM(G30)</f>
        <v>108229.32</v>
      </c>
      <c r="H29" s="20">
        <f>SUM(H30)</f>
        <v>108229.32</v>
      </c>
    </row>
    <row r="30" spans="1:8" ht="33.75">
      <c r="A30" s="33" t="s">
        <v>35</v>
      </c>
      <c r="B30" s="18" t="s">
        <v>29</v>
      </c>
      <c r="C30" s="18" t="s">
        <v>38</v>
      </c>
      <c r="D30" s="32" t="s">
        <v>86</v>
      </c>
      <c r="E30" s="18" t="s">
        <v>36</v>
      </c>
      <c r="F30" s="20">
        <v>108229.32</v>
      </c>
      <c r="G30" s="20">
        <v>108229.32</v>
      </c>
      <c r="H30" s="20">
        <v>108229.32</v>
      </c>
    </row>
    <row r="31" spans="1:8" ht="33.75">
      <c r="A31" s="21" t="s">
        <v>96</v>
      </c>
      <c r="B31" s="18" t="s">
        <v>29</v>
      </c>
      <c r="C31" s="18" t="s">
        <v>38</v>
      </c>
      <c r="D31" s="32" t="s">
        <v>86</v>
      </c>
      <c r="E31" s="18" t="s">
        <v>9</v>
      </c>
      <c r="F31" s="20">
        <f>SUM(F32)</f>
        <v>40682.68</v>
      </c>
      <c r="G31" s="20">
        <f>SUM(G32)</f>
        <v>56704.68</v>
      </c>
      <c r="H31" s="20">
        <f>SUM(H32)</f>
        <v>72779.68</v>
      </c>
    </row>
    <row r="32" spans="1:8" ht="33.75">
      <c r="A32" s="33" t="s">
        <v>39</v>
      </c>
      <c r="B32" s="18" t="s">
        <v>29</v>
      </c>
      <c r="C32" s="18" t="s">
        <v>38</v>
      </c>
      <c r="D32" s="32" t="s">
        <v>86</v>
      </c>
      <c r="E32" s="18" t="s">
        <v>40</v>
      </c>
      <c r="F32" s="20">
        <v>40682.68</v>
      </c>
      <c r="G32" s="20">
        <v>56704.68</v>
      </c>
      <c r="H32" s="20">
        <v>72779.68</v>
      </c>
    </row>
    <row r="33" spans="1:8" ht="101.25">
      <c r="A33" s="76" t="s">
        <v>101</v>
      </c>
      <c r="B33" s="42" t="s">
        <v>29</v>
      </c>
      <c r="C33" s="42" t="s">
        <v>38</v>
      </c>
      <c r="D33" s="43" t="s">
        <v>87</v>
      </c>
      <c r="E33" s="42"/>
      <c r="F33" s="45">
        <f>SUM(F34)</f>
        <v>28575</v>
      </c>
      <c r="G33" s="45">
        <f>SUM(G34)</f>
        <v>28575</v>
      </c>
      <c r="H33" s="45">
        <f>SUM(H34)</f>
        <v>28575</v>
      </c>
    </row>
    <row r="34" spans="1:8" ht="135">
      <c r="A34" s="77" t="s">
        <v>102</v>
      </c>
      <c r="B34" s="49" t="s">
        <v>29</v>
      </c>
      <c r="C34" s="42" t="s">
        <v>38</v>
      </c>
      <c r="D34" s="43" t="s">
        <v>87</v>
      </c>
      <c r="E34" s="42"/>
      <c r="F34" s="51">
        <f>SUM(F35,F37)</f>
        <v>28575</v>
      </c>
      <c r="G34" s="51">
        <f>SUM(G35,G37)</f>
        <v>28575</v>
      </c>
      <c r="H34" s="51">
        <f>SUM(H35,H37)</f>
        <v>28575</v>
      </c>
    </row>
    <row r="35" spans="1:8" ht="78.75">
      <c r="A35" s="50" t="s">
        <v>20</v>
      </c>
      <c r="B35" s="42" t="s">
        <v>29</v>
      </c>
      <c r="C35" s="42" t="s">
        <v>38</v>
      </c>
      <c r="D35" s="43" t="s">
        <v>87</v>
      </c>
      <c r="E35" s="42" t="s">
        <v>19</v>
      </c>
      <c r="F35" s="45">
        <f>SUM(F36)</f>
        <v>22575</v>
      </c>
      <c r="G35" s="45">
        <f>SUM(G36)</f>
        <v>22575</v>
      </c>
      <c r="H35" s="45">
        <f>SUM(H36)</f>
        <v>22575</v>
      </c>
    </row>
    <row r="36" spans="1:8" ht="33.75">
      <c r="A36" s="41" t="s">
        <v>35</v>
      </c>
      <c r="B36" s="42" t="s">
        <v>29</v>
      </c>
      <c r="C36" s="42" t="s">
        <v>38</v>
      </c>
      <c r="D36" s="43" t="s">
        <v>87</v>
      </c>
      <c r="E36" s="42" t="s">
        <v>36</v>
      </c>
      <c r="F36" s="25">
        <v>22575</v>
      </c>
      <c r="G36" s="25">
        <v>22575</v>
      </c>
      <c r="H36" s="25">
        <v>22575</v>
      </c>
    </row>
    <row r="37" spans="1:8" ht="33.75">
      <c r="A37" s="50" t="s">
        <v>97</v>
      </c>
      <c r="B37" s="42" t="s">
        <v>29</v>
      </c>
      <c r="C37" s="42" t="s">
        <v>38</v>
      </c>
      <c r="D37" s="43" t="s">
        <v>87</v>
      </c>
      <c r="E37" s="42" t="s">
        <v>9</v>
      </c>
      <c r="F37" s="25">
        <f>SUM(F38)</f>
        <v>6000</v>
      </c>
      <c r="G37" s="25">
        <f>SUM(G38)</f>
        <v>6000</v>
      </c>
      <c r="H37" s="25">
        <f>SUM(H38)</f>
        <v>6000</v>
      </c>
    </row>
    <row r="38" spans="1:8" ht="33.75">
      <c r="A38" s="41" t="s">
        <v>39</v>
      </c>
      <c r="B38" s="42" t="s">
        <v>29</v>
      </c>
      <c r="C38" s="42" t="s">
        <v>38</v>
      </c>
      <c r="D38" s="43" t="s">
        <v>87</v>
      </c>
      <c r="E38" s="42" t="s">
        <v>40</v>
      </c>
      <c r="F38" s="25">
        <v>6000</v>
      </c>
      <c r="G38" s="25">
        <v>6000</v>
      </c>
      <c r="H38" s="25">
        <v>6000</v>
      </c>
    </row>
    <row r="39" spans="1:8" ht="45">
      <c r="A39" s="90" t="s">
        <v>7</v>
      </c>
      <c r="B39" s="18" t="s">
        <v>29</v>
      </c>
      <c r="C39" s="18" t="s">
        <v>38</v>
      </c>
      <c r="D39" s="32" t="s">
        <v>91</v>
      </c>
      <c r="E39" s="18"/>
      <c r="F39" s="25">
        <f>SUM(F40,F42,F44)</f>
        <v>3861164.74</v>
      </c>
      <c r="G39" s="25">
        <f>SUM(G40,G42,G44)</f>
        <v>3005133</v>
      </c>
      <c r="H39" s="25">
        <f>SUM(H40,H42,H44)</f>
        <v>3096426</v>
      </c>
    </row>
    <row r="40" spans="1:8" ht="78.75">
      <c r="A40" s="21" t="s">
        <v>20</v>
      </c>
      <c r="B40" s="18" t="s">
        <v>29</v>
      </c>
      <c r="C40" s="18" t="s">
        <v>38</v>
      </c>
      <c r="D40" s="32" t="s">
        <v>91</v>
      </c>
      <c r="E40" s="18" t="s">
        <v>19</v>
      </c>
      <c r="F40" s="20">
        <f>SUM(F41)</f>
        <v>2994818</v>
      </c>
      <c r="G40" s="20">
        <f>SUM(G41)</f>
        <v>2436293</v>
      </c>
      <c r="H40" s="20">
        <f>SUM(H41)</f>
        <v>2510486</v>
      </c>
    </row>
    <row r="41" spans="1:8" ht="33.75">
      <c r="A41" s="33" t="s">
        <v>35</v>
      </c>
      <c r="B41" s="18" t="s">
        <v>29</v>
      </c>
      <c r="C41" s="18" t="s">
        <v>38</v>
      </c>
      <c r="D41" s="32" t="s">
        <v>91</v>
      </c>
      <c r="E41" s="18" t="s">
        <v>36</v>
      </c>
      <c r="F41" s="20">
        <f>511449+154457+1773358+535554+20000</f>
        <v>2994818</v>
      </c>
      <c r="G41" s="20">
        <f>415600+125511+1441000+435182+19000</f>
        <v>2436293</v>
      </c>
      <c r="H41" s="20">
        <f>428200+129316+1485000+448470+19500</f>
        <v>2510486</v>
      </c>
    </row>
    <row r="42" spans="1:8" ht="33.75">
      <c r="A42" s="21" t="s">
        <v>96</v>
      </c>
      <c r="B42" s="18" t="s">
        <v>29</v>
      </c>
      <c r="C42" s="18" t="s">
        <v>38</v>
      </c>
      <c r="D42" s="32" t="s">
        <v>91</v>
      </c>
      <c r="E42" s="18" t="s">
        <v>9</v>
      </c>
      <c r="F42" s="20">
        <f>SUM(F43)</f>
        <v>865206.74</v>
      </c>
      <c r="G42" s="20">
        <f>SUM(G43)</f>
        <v>567700</v>
      </c>
      <c r="H42" s="20">
        <f>SUM(H43)</f>
        <v>584800</v>
      </c>
    </row>
    <row r="43" spans="1:8" ht="33.75">
      <c r="A43" s="33" t="s">
        <v>39</v>
      </c>
      <c r="B43" s="18" t="s">
        <v>29</v>
      </c>
      <c r="C43" s="18" t="s">
        <v>38</v>
      </c>
      <c r="D43" s="32" t="s">
        <v>91</v>
      </c>
      <c r="E43" s="18" t="s">
        <v>40</v>
      </c>
      <c r="F43" s="20">
        <f>698700+166000+506.74</f>
        <v>865206.74</v>
      </c>
      <c r="G43" s="20">
        <f>238900+4000+324800</f>
        <v>567700</v>
      </c>
      <c r="H43" s="20">
        <f>246100+4100+334600</f>
        <v>584800</v>
      </c>
    </row>
    <row r="44" spans="1:8" ht="12.75">
      <c r="A44" s="22" t="s">
        <v>15</v>
      </c>
      <c r="B44" s="18" t="s">
        <v>29</v>
      </c>
      <c r="C44" s="18" t="s">
        <v>38</v>
      </c>
      <c r="D44" s="32" t="s">
        <v>91</v>
      </c>
      <c r="E44" s="18" t="s">
        <v>16</v>
      </c>
      <c r="F44" s="20">
        <f>SUM(F45)</f>
        <v>1140</v>
      </c>
      <c r="G44" s="20">
        <f>SUM(G45)</f>
        <v>1140</v>
      </c>
      <c r="H44" s="20">
        <f>SUM(H45)</f>
        <v>1140</v>
      </c>
    </row>
    <row r="45" spans="1:8" ht="22.5">
      <c r="A45" s="34" t="s">
        <v>41</v>
      </c>
      <c r="B45" s="18" t="s">
        <v>29</v>
      </c>
      <c r="C45" s="18" t="s">
        <v>38</v>
      </c>
      <c r="D45" s="32" t="s">
        <v>91</v>
      </c>
      <c r="E45" s="18" t="s">
        <v>42</v>
      </c>
      <c r="F45" s="20">
        <v>1140</v>
      </c>
      <c r="G45" s="20">
        <v>1140</v>
      </c>
      <c r="H45" s="20">
        <v>1140</v>
      </c>
    </row>
    <row r="46" spans="1:8" ht="12.75">
      <c r="A46" s="21" t="s">
        <v>43</v>
      </c>
      <c r="B46" s="18" t="s">
        <v>29</v>
      </c>
      <c r="C46" s="32" t="s">
        <v>44</v>
      </c>
      <c r="D46" s="32"/>
      <c r="E46" s="32"/>
      <c r="F46" s="25">
        <f aca="true" t="shared" si="3" ref="F46:H49">SUM(F47)</f>
        <v>1000</v>
      </c>
      <c r="G46" s="25">
        <f t="shared" si="3"/>
        <v>1000</v>
      </c>
      <c r="H46" s="25">
        <f t="shared" si="3"/>
        <v>1000</v>
      </c>
    </row>
    <row r="47" spans="1:8" ht="22.5">
      <c r="A47" s="17" t="s">
        <v>8</v>
      </c>
      <c r="B47" s="18" t="s">
        <v>29</v>
      </c>
      <c r="C47" s="18" t="s">
        <v>44</v>
      </c>
      <c r="D47" s="32" t="s">
        <v>77</v>
      </c>
      <c r="E47" s="18"/>
      <c r="F47" s="20">
        <f t="shared" si="3"/>
        <v>1000</v>
      </c>
      <c r="G47" s="20">
        <f t="shared" si="3"/>
        <v>1000</v>
      </c>
      <c r="H47" s="20">
        <f t="shared" si="3"/>
        <v>1000</v>
      </c>
    </row>
    <row r="48" spans="1:8" ht="12.75">
      <c r="A48" s="91" t="s">
        <v>45</v>
      </c>
      <c r="B48" s="18" t="s">
        <v>29</v>
      </c>
      <c r="C48" s="18" t="s">
        <v>44</v>
      </c>
      <c r="D48" s="32" t="s">
        <v>92</v>
      </c>
      <c r="E48" s="18"/>
      <c r="F48" s="20">
        <f t="shared" si="3"/>
        <v>1000</v>
      </c>
      <c r="G48" s="20">
        <f t="shared" si="3"/>
        <v>1000</v>
      </c>
      <c r="H48" s="20">
        <f t="shared" si="3"/>
        <v>1000</v>
      </c>
    </row>
    <row r="49" spans="1:8" ht="12.75">
      <c r="A49" s="22" t="s">
        <v>15</v>
      </c>
      <c r="B49" s="18" t="s">
        <v>29</v>
      </c>
      <c r="C49" s="18" t="s">
        <v>44</v>
      </c>
      <c r="D49" s="32" t="s">
        <v>92</v>
      </c>
      <c r="E49" s="18" t="s">
        <v>16</v>
      </c>
      <c r="F49" s="20">
        <f t="shared" si="3"/>
        <v>1000</v>
      </c>
      <c r="G49" s="20">
        <f t="shared" si="3"/>
        <v>1000</v>
      </c>
      <c r="H49" s="20">
        <f t="shared" si="3"/>
        <v>1000</v>
      </c>
    </row>
    <row r="50" spans="1:8" ht="12.75">
      <c r="A50" s="61" t="s">
        <v>46</v>
      </c>
      <c r="B50" s="32" t="s">
        <v>29</v>
      </c>
      <c r="C50" s="32" t="s">
        <v>44</v>
      </c>
      <c r="D50" s="32" t="s">
        <v>92</v>
      </c>
      <c r="E50" s="32" t="s">
        <v>47</v>
      </c>
      <c r="F50" s="20">
        <v>1000</v>
      </c>
      <c r="G50" s="20">
        <v>1000</v>
      </c>
      <c r="H50" s="20">
        <v>1000</v>
      </c>
    </row>
    <row r="51" spans="1:8" ht="22.5">
      <c r="A51" s="21" t="s">
        <v>48</v>
      </c>
      <c r="B51" s="18" t="s">
        <v>29</v>
      </c>
      <c r="C51" s="32" t="s">
        <v>49</v>
      </c>
      <c r="D51" s="32"/>
      <c r="E51" s="32"/>
      <c r="F51" s="25">
        <f>SUM(F52)</f>
        <v>237463</v>
      </c>
      <c r="G51" s="25">
        <f>SUM(G52)</f>
        <v>37945</v>
      </c>
      <c r="H51" s="25">
        <f>SUM(H52)</f>
        <v>38345</v>
      </c>
    </row>
    <row r="52" spans="1:8" ht="22.5">
      <c r="A52" s="17" t="s">
        <v>8</v>
      </c>
      <c r="B52" s="18" t="s">
        <v>29</v>
      </c>
      <c r="C52" s="18" t="s">
        <v>49</v>
      </c>
      <c r="D52" s="32" t="s">
        <v>77</v>
      </c>
      <c r="E52" s="18"/>
      <c r="F52" s="20">
        <f>SUM(F53,F59,F56,F62+F71+F67)</f>
        <v>237463</v>
      </c>
      <c r="G52" s="20">
        <f>SUM(G53,G59,G56,G62)</f>
        <v>37945</v>
      </c>
      <c r="H52" s="20">
        <f>SUM(H53,H59,H56,H62)</f>
        <v>38345</v>
      </c>
    </row>
    <row r="53" spans="1:8" ht="56.25">
      <c r="A53" s="22" t="s">
        <v>100</v>
      </c>
      <c r="B53" s="18" t="s">
        <v>29</v>
      </c>
      <c r="C53" s="18" t="s">
        <v>49</v>
      </c>
      <c r="D53" s="32" t="s">
        <v>88</v>
      </c>
      <c r="E53" s="18"/>
      <c r="F53" s="20">
        <f aca="true" t="shared" si="4" ref="F53:H54">SUM(F54)</f>
        <v>158</v>
      </c>
      <c r="G53" s="20">
        <f t="shared" si="4"/>
        <v>0</v>
      </c>
      <c r="H53" s="20">
        <f t="shared" si="4"/>
        <v>0</v>
      </c>
    </row>
    <row r="54" spans="1:8" ht="12.75">
      <c r="A54" s="21" t="s">
        <v>22</v>
      </c>
      <c r="B54" s="18" t="s">
        <v>29</v>
      </c>
      <c r="C54" s="18" t="s">
        <v>49</v>
      </c>
      <c r="D54" s="32" t="s">
        <v>88</v>
      </c>
      <c r="E54" s="18" t="s">
        <v>21</v>
      </c>
      <c r="F54" s="20">
        <f t="shared" si="4"/>
        <v>158</v>
      </c>
      <c r="G54" s="20">
        <f t="shared" si="4"/>
        <v>0</v>
      </c>
      <c r="H54" s="20">
        <f t="shared" si="4"/>
        <v>0</v>
      </c>
    </row>
    <row r="55" spans="1:8" ht="12.75">
      <c r="A55" s="21" t="s">
        <v>50</v>
      </c>
      <c r="B55" s="18" t="s">
        <v>29</v>
      </c>
      <c r="C55" s="18" t="s">
        <v>49</v>
      </c>
      <c r="D55" s="32" t="s">
        <v>88</v>
      </c>
      <c r="E55" s="18" t="s">
        <v>51</v>
      </c>
      <c r="F55" s="20">
        <v>158</v>
      </c>
      <c r="G55" s="20">
        <v>0</v>
      </c>
      <c r="H55" s="20">
        <v>0</v>
      </c>
    </row>
    <row r="56" spans="1:8" ht="45">
      <c r="A56" s="22" t="s">
        <v>99</v>
      </c>
      <c r="B56" s="18" t="s">
        <v>29</v>
      </c>
      <c r="C56" s="18" t="s">
        <v>49</v>
      </c>
      <c r="D56" s="32" t="s">
        <v>89</v>
      </c>
      <c r="E56" s="18"/>
      <c r="F56" s="20">
        <f aca="true" t="shared" si="5" ref="F56:H57">SUM(F57)</f>
        <v>945</v>
      </c>
      <c r="G56" s="20">
        <f t="shared" si="5"/>
        <v>945</v>
      </c>
      <c r="H56" s="20">
        <f t="shared" si="5"/>
        <v>945</v>
      </c>
    </row>
    <row r="57" spans="1:8" ht="12.75">
      <c r="A57" s="21" t="s">
        <v>22</v>
      </c>
      <c r="B57" s="18" t="s">
        <v>29</v>
      </c>
      <c r="C57" s="18" t="s">
        <v>49</v>
      </c>
      <c r="D57" s="32" t="s">
        <v>89</v>
      </c>
      <c r="E57" s="18" t="s">
        <v>21</v>
      </c>
      <c r="F57" s="20">
        <f t="shared" si="5"/>
        <v>945</v>
      </c>
      <c r="G57" s="20">
        <f t="shared" si="5"/>
        <v>945</v>
      </c>
      <c r="H57" s="20">
        <f t="shared" si="5"/>
        <v>945</v>
      </c>
    </row>
    <row r="58" spans="1:8" ht="12.75">
      <c r="A58" s="21" t="s">
        <v>50</v>
      </c>
      <c r="B58" s="18" t="s">
        <v>29</v>
      </c>
      <c r="C58" s="18" t="s">
        <v>49</v>
      </c>
      <c r="D58" s="32" t="s">
        <v>89</v>
      </c>
      <c r="E58" s="18" t="s">
        <v>51</v>
      </c>
      <c r="F58" s="20">
        <v>945</v>
      </c>
      <c r="G58" s="20">
        <v>945</v>
      </c>
      <c r="H58" s="20">
        <v>945</v>
      </c>
    </row>
    <row r="59" spans="1:8" ht="56.25">
      <c r="A59" s="92" t="s">
        <v>106</v>
      </c>
      <c r="B59" s="18" t="s">
        <v>29</v>
      </c>
      <c r="C59" s="18" t="s">
        <v>49</v>
      </c>
      <c r="D59" s="52" t="s">
        <v>104</v>
      </c>
      <c r="E59" s="18"/>
      <c r="F59" s="20">
        <f aca="true" t="shared" si="6" ref="F59:H60">SUM(F60)</f>
        <v>500</v>
      </c>
      <c r="G59" s="20">
        <f t="shared" si="6"/>
        <v>500</v>
      </c>
      <c r="H59" s="20">
        <f t="shared" si="6"/>
        <v>0</v>
      </c>
    </row>
    <row r="60" spans="1:8" ht="12.75">
      <c r="A60" s="21" t="s">
        <v>22</v>
      </c>
      <c r="B60" s="18" t="s">
        <v>29</v>
      </c>
      <c r="C60" s="18" t="s">
        <v>49</v>
      </c>
      <c r="D60" s="52" t="s">
        <v>104</v>
      </c>
      <c r="E60" s="18" t="s">
        <v>21</v>
      </c>
      <c r="F60" s="20">
        <f t="shared" si="6"/>
        <v>500</v>
      </c>
      <c r="G60" s="20">
        <f t="shared" si="6"/>
        <v>500</v>
      </c>
      <c r="H60" s="20">
        <f t="shared" si="6"/>
        <v>0</v>
      </c>
    </row>
    <row r="61" spans="1:8" ht="12.75">
      <c r="A61" s="21" t="s">
        <v>50</v>
      </c>
      <c r="B61" s="18" t="s">
        <v>29</v>
      </c>
      <c r="C61" s="18" t="s">
        <v>49</v>
      </c>
      <c r="D61" s="52" t="s">
        <v>104</v>
      </c>
      <c r="E61" s="18" t="s">
        <v>51</v>
      </c>
      <c r="F61" s="20">
        <v>500</v>
      </c>
      <c r="G61" s="20">
        <v>500</v>
      </c>
      <c r="H61" s="20">
        <v>0</v>
      </c>
    </row>
    <row r="62" spans="1:8" ht="22.5">
      <c r="A62" s="33" t="s">
        <v>6</v>
      </c>
      <c r="B62" s="18" t="s">
        <v>29</v>
      </c>
      <c r="C62" s="18" t="s">
        <v>49</v>
      </c>
      <c r="D62" s="32" t="s">
        <v>93</v>
      </c>
      <c r="E62" s="18"/>
      <c r="F62" s="20">
        <f>SUM(F63,F65)</f>
        <v>45000</v>
      </c>
      <c r="G62" s="20">
        <f>SUM(G63,G65)</f>
        <v>36500</v>
      </c>
      <c r="H62" s="20">
        <f>SUM(H63,H65)</f>
        <v>37400</v>
      </c>
    </row>
    <row r="63" spans="1:8" ht="33.75">
      <c r="A63" s="21" t="s">
        <v>96</v>
      </c>
      <c r="B63" s="18" t="s">
        <v>29</v>
      </c>
      <c r="C63" s="18" t="s">
        <v>49</v>
      </c>
      <c r="D63" s="32" t="s">
        <v>93</v>
      </c>
      <c r="E63" s="18" t="s">
        <v>9</v>
      </c>
      <c r="F63" s="20">
        <f>SUM(F64)</f>
        <v>40000</v>
      </c>
      <c r="G63" s="20">
        <f>SUM(G64)</f>
        <v>32500</v>
      </c>
      <c r="H63" s="20">
        <f>SUM(H64)</f>
        <v>33400</v>
      </c>
    </row>
    <row r="64" spans="1:8" ht="33.75">
      <c r="A64" s="33" t="s">
        <v>39</v>
      </c>
      <c r="B64" s="18" t="s">
        <v>29</v>
      </c>
      <c r="C64" s="18" t="s">
        <v>49</v>
      </c>
      <c r="D64" s="32" t="s">
        <v>93</v>
      </c>
      <c r="E64" s="18" t="s">
        <v>40</v>
      </c>
      <c r="F64" s="20">
        <f>40000</f>
        <v>40000</v>
      </c>
      <c r="G64" s="20">
        <v>32500</v>
      </c>
      <c r="H64" s="20">
        <v>33400</v>
      </c>
    </row>
    <row r="65" spans="1:8" ht="12.75">
      <c r="A65" s="22" t="s">
        <v>15</v>
      </c>
      <c r="B65" s="18" t="s">
        <v>29</v>
      </c>
      <c r="C65" s="18" t="s">
        <v>49</v>
      </c>
      <c r="D65" s="32" t="s">
        <v>93</v>
      </c>
      <c r="E65" s="18" t="s">
        <v>16</v>
      </c>
      <c r="F65" s="20">
        <f>SUM(F66)</f>
        <v>5000</v>
      </c>
      <c r="G65" s="20">
        <f>SUM(G66)</f>
        <v>4000</v>
      </c>
      <c r="H65" s="20">
        <f>SUM(H66)</f>
        <v>4000</v>
      </c>
    </row>
    <row r="66" spans="1:8" ht="22.5">
      <c r="A66" s="34" t="s">
        <v>41</v>
      </c>
      <c r="B66" s="18" t="s">
        <v>29</v>
      </c>
      <c r="C66" s="18" t="s">
        <v>49</v>
      </c>
      <c r="D66" s="32" t="s">
        <v>93</v>
      </c>
      <c r="E66" s="18" t="s">
        <v>42</v>
      </c>
      <c r="F66" s="20">
        <f>4000+1000</f>
        <v>5000</v>
      </c>
      <c r="G66" s="20">
        <v>4000</v>
      </c>
      <c r="H66" s="20">
        <v>4000</v>
      </c>
    </row>
    <row r="67" spans="1:8" ht="45">
      <c r="A67" s="34" t="s">
        <v>123</v>
      </c>
      <c r="B67" s="78" t="s">
        <v>29</v>
      </c>
      <c r="C67" s="78" t="s">
        <v>49</v>
      </c>
      <c r="D67" s="78" t="s">
        <v>124</v>
      </c>
      <c r="E67" s="78"/>
      <c r="F67" s="20">
        <f>SUM(F68)</f>
        <v>89000</v>
      </c>
      <c r="G67" s="20">
        <f>SUM(G68)</f>
        <v>0</v>
      </c>
      <c r="H67" s="20">
        <f>SUM(H68)</f>
        <v>0</v>
      </c>
    </row>
    <row r="68" spans="1:8" s="93" customFormat="1" ht="33.75">
      <c r="A68" s="61" t="s">
        <v>97</v>
      </c>
      <c r="B68" s="52" t="s">
        <v>29</v>
      </c>
      <c r="C68" s="52" t="s">
        <v>49</v>
      </c>
      <c r="D68" s="52" t="s">
        <v>124</v>
      </c>
      <c r="E68" s="52" t="s">
        <v>9</v>
      </c>
      <c r="F68" s="25">
        <f>SUM(F69)</f>
        <v>89000</v>
      </c>
      <c r="G68" s="25">
        <f>SUM(G69)</f>
        <v>0</v>
      </c>
      <c r="H68" s="25">
        <f>SUM(H69)</f>
        <v>0</v>
      </c>
    </row>
    <row r="69" spans="1:8" ht="33.75">
      <c r="A69" s="33" t="s">
        <v>39</v>
      </c>
      <c r="B69" s="18" t="s">
        <v>29</v>
      </c>
      <c r="C69" s="18" t="s">
        <v>49</v>
      </c>
      <c r="D69" s="32" t="s">
        <v>124</v>
      </c>
      <c r="E69" s="18" t="s">
        <v>40</v>
      </c>
      <c r="F69" s="20">
        <f>SUM(F70)</f>
        <v>89000</v>
      </c>
      <c r="G69" s="20">
        <v>0</v>
      </c>
      <c r="H69" s="20">
        <v>0</v>
      </c>
    </row>
    <row r="70" spans="1:8" s="93" customFormat="1" ht="78.75">
      <c r="A70" s="94" t="s">
        <v>125</v>
      </c>
      <c r="B70" s="95" t="s">
        <v>29</v>
      </c>
      <c r="C70" s="95" t="s">
        <v>49</v>
      </c>
      <c r="D70" s="95" t="s">
        <v>124</v>
      </c>
      <c r="E70" s="95" t="s">
        <v>40</v>
      </c>
      <c r="F70" s="96">
        <v>89000</v>
      </c>
      <c r="G70" s="96">
        <v>0</v>
      </c>
      <c r="H70" s="96">
        <v>0</v>
      </c>
    </row>
    <row r="71" spans="1:8" ht="90">
      <c r="A71" s="34" t="s">
        <v>141</v>
      </c>
      <c r="B71" s="18" t="s">
        <v>29</v>
      </c>
      <c r="C71" s="18" t="s">
        <v>49</v>
      </c>
      <c r="D71" s="32" t="s">
        <v>140</v>
      </c>
      <c r="E71" s="18"/>
      <c r="F71" s="20">
        <f>F74</f>
        <v>101860</v>
      </c>
      <c r="G71" s="20">
        <v>0</v>
      </c>
      <c r="H71" s="101">
        <v>0</v>
      </c>
    </row>
    <row r="72" spans="1:8" ht="33.75">
      <c r="A72" s="34" t="s">
        <v>96</v>
      </c>
      <c r="B72" s="18" t="s">
        <v>29</v>
      </c>
      <c r="C72" s="18" t="s">
        <v>49</v>
      </c>
      <c r="D72" s="32" t="s">
        <v>140</v>
      </c>
      <c r="E72" s="18" t="s">
        <v>9</v>
      </c>
      <c r="F72" s="20">
        <f>F74</f>
        <v>101860</v>
      </c>
      <c r="G72" s="20">
        <v>0</v>
      </c>
      <c r="H72" s="101">
        <v>0</v>
      </c>
    </row>
    <row r="73" spans="1:8" ht="33.75">
      <c r="A73" s="34" t="s">
        <v>39</v>
      </c>
      <c r="B73" s="18" t="s">
        <v>29</v>
      </c>
      <c r="C73" s="18" t="s">
        <v>49</v>
      </c>
      <c r="D73" s="32" t="s">
        <v>140</v>
      </c>
      <c r="E73" s="18" t="s">
        <v>40</v>
      </c>
      <c r="F73" s="20">
        <f>F74</f>
        <v>101860</v>
      </c>
      <c r="G73" s="20">
        <v>0</v>
      </c>
      <c r="H73" s="101">
        <v>0</v>
      </c>
    </row>
    <row r="74" spans="1:8" ht="135">
      <c r="A74" s="99" t="s">
        <v>139</v>
      </c>
      <c r="B74" s="79" t="s">
        <v>29</v>
      </c>
      <c r="C74" s="79" t="s">
        <v>49</v>
      </c>
      <c r="D74" s="80" t="s">
        <v>140</v>
      </c>
      <c r="E74" s="79" t="s">
        <v>40</v>
      </c>
      <c r="F74" s="81">
        <v>101860</v>
      </c>
      <c r="G74" s="81">
        <v>0</v>
      </c>
      <c r="H74" s="100">
        <v>0</v>
      </c>
    </row>
    <row r="75" spans="1:8" ht="22.5">
      <c r="A75" s="21" t="s">
        <v>110</v>
      </c>
      <c r="B75" s="18" t="s">
        <v>29</v>
      </c>
      <c r="C75" s="32" t="s">
        <v>111</v>
      </c>
      <c r="D75" s="32"/>
      <c r="E75" s="32"/>
      <c r="F75" s="25">
        <f>SUM(F76)</f>
        <v>178360.6</v>
      </c>
      <c r="G75" s="25">
        <f>SUM(G76)</f>
        <v>257295</v>
      </c>
      <c r="H75" s="25">
        <f>SUM(H76)</f>
        <v>62000</v>
      </c>
    </row>
    <row r="76" spans="1:8" ht="45">
      <c r="A76" s="21" t="s">
        <v>112</v>
      </c>
      <c r="B76" s="18" t="s">
        <v>29</v>
      </c>
      <c r="C76" s="18" t="s">
        <v>113</v>
      </c>
      <c r="D76" s="18"/>
      <c r="E76" s="18"/>
      <c r="F76" s="20">
        <f aca="true" t="shared" si="7" ref="F75:H79">SUM(F77)</f>
        <v>178360.6</v>
      </c>
      <c r="G76" s="20">
        <f>SUM(G77)</f>
        <v>257295</v>
      </c>
      <c r="H76" s="20">
        <f t="shared" si="7"/>
        <v>62000</v>
      </c>
    </row>
    <row r="77" spans="1:8" ht="22.5">
      <c r="A77" s="88" t="s">
        <v>8</v>
      </c>
      <c r="B77" s="18" t="s">
        <v>29</v>
      </c>
      <c r="C77" s="18" t="s">
        <v>113</v>
      </c>
      <c r="D77" s="32" t="s">
        <v>77</v>
      </c>
      <c r="E77" s="32"/>
      <c r="F77" s="20">
        <f t="shared" si="7"/>
        <v>178360.6</v>
      </c>
      <c r="G77" s="20">
        <f>SUM(G78+G81)</f>
        <v>257295</v>
      </c>
      <c r="H77" s="20">
        <f t="shared" si="7"/>
        <v>62000</v>
      </c>
    </row>
    <row r="78" spans="1:8" ht="22.5">
      <c r="A78" s="61" t="s">
        <v>115</v>
      </c>
      <c r="B78" s="18" t="s">
        <v>29</v>
      </c>
      <c r="C78" s="18" t="s">
        <v>113</v>
      </c>
      <c r="D78" s="52" t="s">
        <v>114</v>
      </c>
      <c r="E78" s="32"/>
      <c r="F78" s="20">
        <f t="shared" si="7"/>
        <v>178360.6</v>
      </c>
      <c r="G78" s="20">
        <f t="shared" si="7"/>
        <v>60000</v>
      </c>
      <c r="H78" s="20">
        <f t="shared" si="7"/>
        <v>62000</v>
      </c>
    </row>
    <row r="79" spans="1:8" ht="33.75">
      <c r="A79" s="21" t="s">
        <v>96</v>
      </c>
      <c r="B79" s="18" t="s">
        <v>29</v>
      </c>
      <c r="C79" s="18" t="s">
        <v>113</v>
      </c>
      <c r="D79" s="52" t="s">
        <v>114</v>
      </c>
      <c r="E79" s="32" t="s">
        <v>9</v>
      </c>
      <c r="F79" s="20">
        <f t="shared" si="7"/>
        <v>178360.6</v>
      </c>
      <c r="G79" s="20">
        <f t="shared" si="7"/>
        <v>60000</v>
      </c>
      <c r="H79" s="20">
        <f t="shared" si="7"/>
        <v>62000</v>
      </c>
    </row>
    <row r="80" spans="1:8" ht="33.75">
      <c r="A80" s="33" t="s">
        <v>39</v>
      </c>
      <c r="B80" s="18" t="s">
        <v>29</v>
      </c>
      <c r="C80" s="18" t="s">
        <v>113</v>
      </c>
      <c r="D80" s="52" t="s">
        <v>114</v>
      </c>
      <c r="E80" s="32" t="s">
        <v>40</v>
      </c>
      <c r="F80" s="20">
        <f>75000+103360.6</f>
        <v>178360.6</v>
      </c>
      <c r="G80" s="20">
        <v>60000</v>
      </c>
      <c r="H80" s="20">
        <v>62000</v>
      </c>
    </row>
    <row r="81" spans="1:8" ht="36" customHeight="1">
      <c r="A81" s="61" t="s">
        <v>132</v>
      </c>
      <c r="B81" s="18" t="s">
        <v>29</v>
      </c>
      <c r="C81" s="18" t="s">
        <v>113</v>
      </c>
      <c r="D81" s="52" t="s">
        <v>133</v>
      </c>
      <c r="E81" s="32"/>
      <c r="F81" s="20">
        <f>SUM(F82)</f>
        <v>0</v>
      </c>
      <c r="G81" s="20">
        <f aca="true" t="shared" si="8" ref="G81:H83">SUM(G82)</f>
        <v>197295</v>
      </c>
      <c r="H81" s="20">
        <f t="shared" si="8"/>
        <v>0</v>
      </c>
    </row>
    <row r="82" spans="1:8" ht="33.75">
      <c r="A82" s="21" t="s">
        <v>96</v>
      </c>
      <c r="B82" s="18" t="s">
        <v>29</v>
      </c>
      <c r="C82" s="18" t="s">
        <v>113</v>
      </c>
      <c r="D82" s="52" t="s">
        <v>133</v>
      </c>
      <c r="E82" s="32" t="s">
        <v>9</v>
      </c>
      <c r="F82" s="20">
        <f>SUM(F83)</f>
        <v>0</v>
      </c>
      <c r="G82" s="20">
        <f t="shared" si="8"/>
        <v>197295</v>
      </c>
      <c r="H82" s="20">
        <f t="shared" si="8"/>
        <v>0</v>
      </c>
    </row>
    <row r="83" spans="1:8" ht="33.75">
      <c r="A83" s="33" t="s">
        <v>39</v>
      </c>
      <c r="B83" s="18" t="s">
        <v>29</v>
      </c>
      <c r="C83" s="18" t="s">
        <v>113</v>
      </c>
      <c r="D83" s="52" t="s">
        <v>133</v>
      </c>
      <c r="E83" s="32" t="s">
        <v>40</v>
      </c>
      <c r="F83" s="20">
        <f>SUM(F84)</f>
        <v>0</v>
      </c>
      <c r="G83" s="20">
        <f t="shared" si="8"/>
        <v>197295</v>
      </c>
      <c r="H83" s="20">
        <f t="shared" si="8"/>
        <v>0</v>
      </c>
    </row>
    <row r="84" spans="1:8" ht="66" customHeight="1">
      <c r="A84" s="94" t="s">
        <v>134</v>
      </c>
      <c r="B84" s="79" t="s">
        <v>29</v>
      </c>
      <c r="C84" s="79" t="s">
        <v>113</v>
      </c>
      <c r="D84" s="95" t="s">
        <v>133</v>
      </c>
      <c r="E84" s="80" t="s">
        <v>40</v>
      </c>
      <c r="F84" s="81">
        <v>0</v>
      </c>
      <c r="G84" s="81">
        <v>197295</v>
      </c>
      <c r="H84" s="81">
        <v>0</v>
      </c>
    </row>
    <row r="85" spans="1:8" ht="12.75">
      <c r="A85" s="21" t="s">
        <v>52</v>
      </c>
      <c r="B85" s="18" t="s">
        <v>29</v>
      </c>
      <c r="C85" s="32" t="s">
        <v>53</v>
      </c>
      <c r="D85" s="32"/>
      <c r="E85" s="32"/>
      <c r="F85" s="25">
        <f aca="true" t="shared" si="9" ref="F85:H86">SUM(F86)</f>
        <v>911280.14</v>
      </c>
      <c r="G85" s="25">
        <f t="shared" si="9"/>
        <v>566000</v>
      </c>
      <c r="H85" s="25">
        <f t="shared" si="9"/>
        <v>555000</v>
      </c>
    </row>
    <row r="86" spans="1:8" ht="12.75">
      <c r="A86" s="21" t="s">
        <v>54</v>
      </c>
      <c r="B86" s="18" t="s">
        <v>29</v>
      </c>
      <c r="C86" s="32" t="s">
        <v>55</v>
      </c>
      <c r="D86" s="18"/>
      <c r="E86" s="18"/>
      <c r="F86" s="20">
        <f t="shared" si="9"/>
        <v>911280.14</v>
      </c>
      <c r="G86" s="20">
        <f t="shared" si="9"/>
        <v>566000</v>
      </c>
      <c r="H86" s="20">
        <f t="shared" si="9"/>
        <v>555000</v>
      </c>
    </row>
    <row r="87" spans="1:8" ht="22.5">
      <c r="A87" s="17" t="s">
        <v>8</v>
      </c>
      <c r="B87" s="18" t="s">
        <v>29</v>
      </c>
      <c r="C87" s="18" t="s">
        <v>55</v>
      </c>
      <c r="D87" s="32" t="s">
        <v>77</v>
      </c>
      <c r="E87" s="18"/>
      <c r="F87" s="20">
        <f>SUM(F88,F91,F94,+F97)</f>
        <v>911280.14</v>
      </c>
      <c r="G87" s="20">
        <f>SUM(G88,G91,G94,G67)</f>
        <v>566000</v>
      </c>
      <c r="H87" s="20">
        <f>SUM(H88,H91,H94,H67)</f>
        <v>555000</v>
      </c>
    </row>
    <row r="88" spans="1:8" ht="12.75">
      <c r="A88" s="21" t="s">
        <v>11</v>
      </c>
      <c r="B88" s="18" t="s">
        <v>29</v>
      </c>
      <c r="C88" s="18" t="s">
        <v>55</v>
      </c>
      <c r="D88" s="32" t="s">
        <v>80</v>
      </c>
      <c r="E88" s="18"/>
      <c r="F88" s="20">
        <f>SUM(F89)</f>
        <v>315000</v>
      </c>
      <c r="G88" s="20">
        <f aca="true" t="shared" si="10" ref="F88:H89">SUM(G89)</f>
        <v>256000</v>
      </c>
      <c r="H88" s="20">
        <f t="shared" si="10"/>
        <v>263000</v>
      </c>
    </row>
    <row r="89" spans="1:8" ht="33.75">
      <c r="A89" s="21" t="s">
        <v>96</v>
      </c>
      <c r="B89" s="18" t="s">
        <v>29</v>
      </c>
      <c r="C89" s="18" t="s">
        <v>55</v>
      </c>
      <c r="D89" s="32" t="s">
        <v>80</v>
      </c>
      <c r="E89" s="18" t="s">
        <v>9</v>
      </c>
      <c r="F89" s="20">
        <f t="shared" si="10"/>
        <v>315000</v>
      </c>
      <c r="G89" s="20">
        <f t="shared" si="10"/>
        <v>256000</v>
      </c>
      <c r="H89" s="20">
        <f t="shared" si="10"/>
        <v>263000</v>
      </c>
    </row>
    <row r="90" spans="1:8" ht="33.75">
      <c r="A90" s="33" t="s">
        <v>39</v>
      </c>
      <c r="B90" s="18" t="s">
        <v>29</v>
      </c>
      <c r="C90" s="18" t="s">
        <v>55</v>
      </c>
      <c r="D90" s="32" t="s">
        <v>80</v>
      </c>
      <c r="E90" s="18" t="s">
        <v>40</v>
      </c>
      <c r="F90" s="20">
        <f>221000+94000</f>
        <v>315000</v>
      </c>
      <c r="G90" s="20">
        <f>76000+180000</f>
        <v>256000</v>
      </c>
      <c r="H90" s="20">
        <f>78000+185000</f>
        <v>263000</v>
      </c>
    </row>
    <row r="91" spans="1:8" ht="12.75">
      <c r="A91" s="41" t="s">
        <v>76</v>
      </c>
      <c r="B91" s="42" t="s">
        <v>29</v>
      </c>
      <c r="C91" s="42" t="s">
        <v>55</v>
      </c>
      <c r="D91" s="43" t="s">
        <v>81</v>
      </c>
      <c r="E91" s="42"/>
      <c r="F91" s="45">
        <f aca="true" t="shared" si="11" ref="F91:H92">SUM(F92)</f>
        <v>400000</v>
      </c>
      <c r="G91" s="45">
        <f t="shared" si="11"/>
        <v>295000</v>
      </c>
      <c r="H91" s="45">
        <f t="shared" si="11"/>
        <v>275000</v>
      </c>
    </row>
    <row r="92" spans="1:8" ht="33.75">
      <c r="A92" s="21" t="s">
        <v>96</v>
      </c>
      <c r="B92" s="42" t="s">
        <v>29</v>
      </c>
      <c r="C92" s="42" t="s">
        <v>55</v>
      </c>
      <c r="D92" s="43" t="s">
        <v>81</v>
      </c>
      <c r="E92" s="42" t="s">
        <v>9</v>
      </c>
      <c r="F92" s="44">
        <f t="shared" si="11"/>
        <v>400000</v>
      </c>
      <c r="G92" s="44">
        <f t="shared" si="11"/>
        <v>295000</v>
      </c>
      <c r="H92" s="44">
        <f t="shared" si="11"/>
        <v>275000</v>
      </c>
    </row>
    <row r="93" spans="1:8" ht="33.75">
      <c r="A93" s="41" t="s">
        <v>39</v>
      </c>
      <c r="B93" s="42" t="s">
        <v>29</v>
      </c>
      <c r="C93" s="42" t="s">
        <v>55</v>
      </c>
      <c r="D93" s="43" t="s">
        <v>81</v>
      </c>
      <c r="E93" s="42" t="s">
        <v>40</v>
      </c>
      <c r="F93" s="44">
        <v>400000</v>
      </c>
      <c r="G93" s="44">
        <v>295000</v>
      </c>
      <c r="H93" s="44">
        <v>275000</v>
      </c>
    </row>
    <row r="94" spans="1:8" ht="22.5">
      <c r="A94" s="21" t="s">
        <v>23</v>
      </c>
      <c r="B94" s="18" t="s">
        <v>29</v>
      </c>
      <c r="C94" s="18" t="s">
        <v>55</v>
      </c>
      <c r="D94" s="32" t="s">
        <v>82</v>
      </c>
      <c r="E94" s="18"/>
      <c r="F94" s="20">
        <f aca="true" t="shared" si="12" ref="F94:H95">SUM(F95)</f>
        <v>79380.14</v>
      </c>
      <c r="G94" s="20">
        <f t="shared" si="12"/>
        <v>15000</v>
      </c>
      <c r="H94" s="20">
        <f t="shared" si="12"/>
        <v>17000</v>
      </c>
    </row>
    <row r="95" spans="1:8" ht="33.75">
      <c r="A95" s="21" t="s">
        <v>96</v>
      </c>
      <c r="B95" s="18" t="s">
        <v>29</v>
      </c>
      <c r="C95" s="18" t="s">
        <v>55</v>
      </c>
      <c r="D95" s="32" t="s">
        <v>82</v>
      </c>
      <c r="E95" s="18" t="s">
        <v>9</v>
      </c>
      <c r="F95" s="20">
        <f t="shared" si="12"/>
        <v>79380.14</v>
      </c>
      <c r="G95" s="20">
        <f t="shared" si="12"/>
        <v>15000</v>
      </c>
      <c r="H95" s="20">
        <f t="shared" si="12"/>
        <v>17000</v>
      </c>
    </row>
    <row r="96" spans="1:8" ht="33.75">
      <c r="A96" s="21" t="s">
        <v>39</v>
      </c>
      <c r="B96" s="18" t="s">
        <v>29</v>
      </c>
      <c r="C96" s="18" t="s">
        <v>55</v>
      </c>
      <c r="D96" s="32" t="s">
        <v>82</v>
      </c>
      <c r="E96" s="18" t="s">
        <v>40</v>
      </c>
      <c r="F96" s="20">
        <f>18000+61380.14</f>
        <v>79380.14</v>
      </c>
      <c r="G96" s="20">
        <v>15000</v>
      </c>
      <c r="H96" s="20">
        <v>17000</v>
      </c>
    </row>
    <row r="97" spans="1:8" ht="90">
      <c r="A97" s="21" t="s">
        <v>135</v>
      </c>
      <c r="B97" s="18" t="s">
        <v>29</v>
      </c>
      <c r="C97" s="18" t="s">
        <v>55</v>
      </c>
      <c r="D97" s="32" t="s">
        <v>131</v>
      </c>
      <c r="E97" s="18"/>
      <c r="F97" s="20">
        <v>116900</v>
      </c>
      <c r="G97" s="20">
        <v>0</v>
      </c>
      <c r="H97" s="20">
        <v>0</v>
      </c>
    </row>
    <row r="98" spans="1:8" s="93" customFormat="1" ht="33.75">
      <c r="A98" s="61" t="s">
        <v>97</v>
      </c>
      <c r="B98" s="52" t="s">
        <v>29</v>
      </c>
      <c r="C98" s="52" t="s">
        <v>55</v>
      </c>
      <c r="D98" s="52" t="s">
        <v>131</v>
      </c>
      <c r="E98" s="52" t="s">
        <v>9</v>
      </c>
      <c r="F98" s="25">
        <v>116900</v>
      </c>
      <c r="G98" s="25">
        <v>0</v>
      </c>
      <c r="H98" s="25">
        <v>0</v>
      </c>
    </row>
    <row r="99" spans="1:8" s="93" customFormat="1" ht="33.75">
      <c r="A99" s="61" t="s">
        <v>39</v>
      </c>
      <c r="B99" s="52" t="s">
        <v>29</v>
      </c>
      <c r="C99" s="52" t="s">
        <v>55</v>
      </c>
      <c r="D99" s="52" t="s">
        <v>131</v>
      </c>
      <c r="E99" s="52" t="s">
        <v>40</v>
      </c>
      <c r="F99" s="25">
        <v>116900</v>
      </c>
      <c r="G99" s="25">
        <v>0</v>
      </c>
      <c r="H99" s="25">
        <v>0</v>
      </c>
    </row>
    <row r="100" spans="1:8" s="93" customFormat="1" ht="123.75">
      <c r="A100" s="94" t="s">
        <v>136</v>
      </c>
      <c r="B100" s="95" t="s">
        <v>29</v>
      </c>
      <c r="C100" s="95" t="s">
        <v>55</v>
      </c>
      <c r="D100" s="95" t="s">
        <v>131</v>
      </c>
      <c r="E100" s="95" t="s">
        <v>40</v>
      </c>
      <c r="F100" s="96">
        <v>116900</v>
      </c>
      <c r="G100" s="96">
        <v>0</v>
      </c>
      <c r="H100" s="96">
        <v>0</v>
      </c>
    </row>
    <row r="101" spans="1:8" ht="12.75">
      <c r="A101" s="21" t="s">
        <v>56</v>
      </c>
      <c r="B101" s="18" t="s">
        <v>29</v>
      </c>
      <c r="C101" s="32" t="s">
        <v>57</v>
      </c>
      <c r="D101" s="32"/>
      <c r="E101" s="32"/>
      <c r="F101" s="25">
        <f aca="true" t="shared" si="13" ref="F101:H105">SUM(F102)</f>
        <v>5000</v>
      </c>
      <c r="G101" s="25">
        <f t="shared" si="13"/>
        <v>0</v>
      </c>
      <c r="H101" s="25">
        <f t="shared" si="13"/>
        <v>0</v>
      </c>
    </row>
    <row r="102" spans="1:8" ht="12.75">
      <c r="A102" s="21" t="s">
        <v>103</v>
      </c>
      <c r="B102" s="18" t="s">
        <v>29</v>
      </c>
      <c r="C102" s="18" t="s">
        <v>58</v>
      </c>
      <c r="D102" s="18"/>
      <c r="E102" s="18"/>
      <c r="F102" s="20">
        <f t="shared" si="13"/>
        <v>5000</v>
      </c>
      <c r="G102" s="20">
        <f t="shared" si="13"/>
        <v>0</v>
      </c>
      <c r="H102" s="20">
        <f t="shared" si="13"/>
        <v>0</v>
      </c>
    </row>
    <row r="103" spans="1:8" ht="22.5">
      <c r="A103" s="88" t="s">
        <v>8</v>
      </c>
      <c r="B103" s="18" t="s">
        <v>29</v>
      </c>
      <c r="C103" s="18" t="s">
        <v>58</v>
      </c>
      <c r="D103" s="32" t="s">
        <v>77</v>
      </c>
      <c r="E103" s="18"/>
      <c r="F103" s="20">
        <f t="shared" si="13"/>
        <v>5000</v>
      </c>
      <c r="G103" s="20">
        <f t="shared" si="13"/>
        <v>0</v>
      </c>
      <c r="H103" s="20">
        <f t="shared" si="13"/>
        <v>0</v>
      </c>
    </row>
    <row r="104" spans="1:8" ht="22.5">
      <c r="A104" s="21" t="s">
        <v>59</v>
      </c>
      <c r="B104" s="18" t="s">
        <v>29</v>
      </c>
      <c r="C104" s="18" t="s">
        <v>58</v>
      </c>
      <c r="D104" s="32" t="s">
        <v>78</v>
      </c>
      <c r="E104" s="18"/>
      <c r="F104" s="20">
        <f t="shared" si="13"/>
        <v>5000</v>
      </c>
      <c r="G104" s="20">
        <f t="shared" si="13"/>
        <v>0</v>
      </c>
      <c r="H104" s="20">
        <f t="shared" si="13"/>
        <v>0</v>
      </c>
    </row>
    <row r="105" spans="1:8" ht="33.75">
      <c r="A105" s="21" t="s">
        <v>96</v>
      </c>
      <c r="B105" s="18" t="s">
        <v>29</v>
      </c>
      <c r="C105" s="32" t="s">
        <v>58</v>
      </c>
      <c r="D105" s="32" t="s">
        <v>78</v>
      </c>
      <c r="E105" s="18" t="s">
        <v>9</v>
      </c>
      <c r="F105" s="20">
        <f t="shared" si="13"/>
        <v>5000</v>
      </c>
      <c r="G105" s="20">
        <f t="shared" si="13"/>
        <v>0</v>
      </c>
      <c r="H105" s="20">
        <f t="shared" si="13"/>
        <v>0</v>
      </c>
    </row>
    <row r="106" spans="1:8" ht="33.75">
      <c r="A106" s="33" t="s">
        <v>39</v>
      </c>
      <c r="B106" s="18" t="s">
        <v>29</v>
      </c>
      <c r="C106" s="32" t="s">
        <v>58</v>
      </c>
      <c r="D106" s="32" t="s">
        <v>78</v>
      </c>
      <c r="E106" s="32" t="s">
        <v>40</v>
      </c>
      <c r="F106" s="25">
        <v>5000</v>
      </c>
      <c r="G106" s="25">
        <v>0</v>
      </c>
      <c r="H106" s="25">
        <v>0</v>
      </c>
    </row>
    <row r="107" spans="1:8" ht="12.75">
      <c r="A107" s="61" t="s">
        <v>60</v>
      </c>
      <c r="B107" s="35">
        <v>925</v>
      </c>
      <c r="C107" s="32" t="s">
        <v>61</v>
      </c>
      <c r="D107" s="32"/>
      <c r="E107" s="32"/>
      <c r="F107" s="25">
        <f aca="true" t="shared" si="14" ref="F107:H111">SUM(F108)</f>
        <v>52000</v>
      </c>
      <c r="G107" s="25">
        <f t="shared" si="14"/>
        <v>0</v>
      </c>
      <c r="H107" s="25">
        <f t="shared" si="14"/>
        <v>0</v>
      </c>
    </row>
    <row r="108" spans="1:8" ht="12.75">
      <c r="A108" s="21" t="s">
        <v>62</v>
      </c>
      <c r="B108" s="36">
        <v>925</v>
      </c>
      <c r="C108" s="18" t="s">
        <v>63</v>
      </c>
      <c r="D108" s="18"/>
      <c r="E108" s="18"/>
      <c r="F108" s="20">
        <f t="shared" si="14"/>
        <v>52000</v>
      </c>
      <c r="G108" s="20">
        <f t="shared" si="14"/>
        <v>0</v>
      </c>
      <c r="H108" s="20">
        <f t="shared" si="14"/>
        <v>0</v>
      </c>
    </row>
    <row r="109" spans="1:8" ht="22.5">
      <c r="A109" s="88" t="s">
        <v>8</v>
      </c>
      <c r="B109" s="18" t="s">
        <v>29</v>
      </c>
      <c r="C109" s="18" t="s">
        <v>63</v>
      </c>
      <c r="D109" s="32" t="s">
        <v>77</v>
      </c>
      <c r="E109" s="18"/>
      <c r="F109" s="20">
        <f t="shared" si="14"/>
        <v>52000</v>
      </c>
      <c r="G109" s="20">
        <f t="shared" si="14"/>
        <v>0</v>
      </c>
      <c r="H109" s="20">
        <f t="shared" si="14"/>
        <v>0</v>
      </c>
    </row>
    <row r="110" spans="1:8" ht="22.5">
      <c r="A110" s="21" t="s">
        <v>25</v>
      </c>
      <c r="B110" s="18" t="s">
        <v>29</v>
      </c>
      <c r="C110" s="18" t="s">
        <v>63</v>
      </c>
      <c r="D110" s="32" t="s">
        <v>95</v>
      </c>
      <c r="E110" s="18"/>
      <c r="F110" s="20">
        <f t="shared" si="14"/>
        <v>52000</v>
      </c>
      <c r="G110" s="20">
        <f t="shared" si="14"/>
        <v>0</v>
      </c>
      <c r="H110" s="20">
        <f t="shared" si="14"/>
        <v>0</v>
      </c>
    </row>
    <row r="111" spans="1:8" ht="33.75">
      <c r="A111" s="21" t="s">
        <v>96</v>
      </c>
      <c r="B111" s="18" t="s">
        <v>29</v>
      </c>
      <c r="C111" s="18" t="s">
        <v>63</v>
      </c>
      <c r="D111" s="32" t="s">
        <v>95</v>
      </c>
      <c r="E111" s="18" t="s">
        <v>9</v>
      </c>
      <c r="F111" s="20">
        <f t="shared" si="14"/>
        <v>52000</v>
      </c>
      <c r="G111" s="20">
        <f t="shared" si="14"/>
        <v>0</v>
      </c>
      <c r="H111" s="20">
        <f t="shared" si="14"/>
        <v>0</v>
      </c>
    </row>
    <row r="112" spans="1:8" ht="33.75">
      <c r="A112" s="33" t="s">
        <v>39</v>
      </c>
      <c r="B112" s="18" t="s">
        <v>29</v>
      </c>
      <c r="C112" s="18" t="s">
        <v>63</v>
      </c>
      <c r="D112" s="32" t="s">
        <v>95</v>
      </c>
      <c r="E112" s="32" t="s">
        <v>40</v>
      </c>
      <c r="F112" s="20">
        <f>2000+50000</f>
        <v>52000</v>
      </c>
      <c r="G112" s="20">
        <v>0</v>
      </c>
      <c r="H112" s="20">
        <v>0</v>
      </c>
    </row>
    <row r="113" spans="1:8" ht="12.75">
      <c r="A113" s="61" t="s">
        <v>64</v>
      </c>
      <c r="B113" s="32" t="s">
        <v>29</v>
      </c>
      <c r="C113" s="32" t="s">
        <v>65</v>
      </c>
      <c r="D113" s="32"/>
      <c r="E113" s="32"/>
      <c r="F113" s="25">
        <f>SUM(F114,F119)</f>
        <v>235995.4</v>
      </c>
      <c r="G113" s="25">
        <f>SUM(G114,G119)</f>
        <v>175000</v>
      </c>
      <c r="H113" s="25">
        <f>SUM(H114,H119)</f>
        <v>175000</v>
      </c>
    </row>
    <row r="114" spans="1:8" ht="12.75">
      <c r="A114" s="21" t="s">
        <v>66</v>
      </c>
      <c r="B114" s="18" t="s">
        <v>29</v>
      </c>
      <c r="C114" s="32" t="s">
        <v>67</v>
      </c>
      <c r="D114" s="18"/>
      <c r="E114" s="18"/>
      <c r="F114" s="20">
        <f aca="true" t="shared" si="15" ref="F114:H117">SUM(F115)</f>
        <v>225995.4</v>
      </c>
      <c r="G114" s="20">
        <f t="shared" si="15"/>
        <v>175000</v>
      </c>
      <c r="H114" s="20">
        <f t="shared" si="15"/>
        <v>175000</v>
      </c>
    </row>
    <row r="115" spans="1:8" ht="22.5">
      <c r="A115" s="88" t="s">
        <v>8</v>
      </c>
      <c r="B115" s="18" t="s">
        <v>29</v>
      </c>
      <c r="C115" s="18" t="s">
        <v>67</v>
      </c>
      <c r="D115" s="32" t="s">
        <v>77</v>
      </c>
      <c r="E115" s="19"/>
      <c r="F115" s="20">
        <f t="shared" si="15"/>
        <v>225995.4</v>
      </c>
      <c r="G115" s="20">
        <f t="shared" si="15"/>
        <v>175000</v>
      </c>
      <c r="H115" s="20">
        <f t="shared" si="15"/>
        <v>175000</v>
      </c>
    </row>
    <row r="116" spans="1:8" ht="33.75">
      <c r="A116" s="21" t="s">
        <v>4</v>
      </c>
      <c r="B116" s="18" t="s">
        <v>29</v>
      </c>
      <c r="C116" s="18" t="s">
        <v>67</v>
      </c>
      <c r="D116" s="32" t="s">
        <v>83</v>
      </c>
      <c r="E116" s="19"/>
      <c r="F116" s="20">
        <f t="shared" si="15"/>
        <v>225995.4</v>
      </c>
      <c r="G116" s="20">
        <f t="shared" si="15"/>
        <v>175000</v>
      </c>
      <c r="H116" s="20">
        <f t="shared" si="15"/>
        <v>175000</v>
      </c>
    </row>
    <row r="117" spans="1:8" ht="22.5">
      <c r="A117" s="21" t="s">
        <v>18</v>
      </c>
      <c r="B117" s="18" t="s">
        <v>29</v>
      </c>
      <c r="C117" s="18" t="s">
        <v>67</v>
      </c>
      <c r="D117" s="32" t="s">
        <v>83</v>
      </c>
      <c r="E117" s="18" t="s">
        <v>17</v>
      </c>
      <c r="F117" s="20">
        <f t="shared" si="15"/>
        <v>225995.4</v>
      </c>
      <c r="G117" s="20">
        <f t="shared" si="15"/>
        <v>175000</v>
      </c>
      <c r="H117" s="20">
        <f t="shared" si="15"/>
        <v>175000</v>
      </c>
    </row>
    <row r="118" spans="1:8" ht="33.75">
      <c r="A118" s="33" t="s">
        <v>68</v>
      </c>
      <c r="B118" s="18" t="s">
        <v>29</v>
      </c>
      <c r="C118" s="18" t="s">
        <v>67</v>
      </c>
      <c r="D118" s="32" t="s">
        <v>83</v>
      </c>
      <c r="E118" s="18" t="s">
        <v>69</v>
      </c>
      <c r="F118" s="20">
        <f>216356+9639.4</f>
        <v>225995.4</v>
      </c>
      <c r="G118" s="20">
        <v>175000</v>
      </c>
      <c r="H118" s="20">
        <v>175000</v>
      </c>
    </row>
    <row r="119" spans="1:8" ht="12.75">
      <c r="A119" s="21" t="s">
        <v>70</v>
      </c>
      <c r="B119" s="18" t="s">
        <v>29</v>
      </c>
      <c r="C119" s="18" t="s">
        <v>71</v>
      </c>
      <c r="D119" s="18"/>
      <c r="E119" s="18"/>
      <c r="F119" s="20">
        <f>SUM(F120)</f>
        <v>10000</v>
      </c>
      <c r="G119" s="20">
        <f>SUM(G120)</f>
        <v>0</v>
      </c>
      <c r="H119" s="20">
        <f>SUM(H120)</f>
        <v>0</v>
      </c>
    </row>
    <row r="120" spans="1:8" ht="22.5">
      <c r="A120" s="88" t="s">
        <v>8</v>
      </c>
      <c r="B120" s="18" t="s">
        <v>29</v>
      </c>
      <c r="C120" s="18" t="s">
        <v>71</v>
      </c>
      <c r="D120" s="32" t="s">
        <v>77</v>
      </c>
      <c r="E120" s="18"/>
      <c r="F120" s="20">
        <f>SUM(F121,F124)</f>
        <v>10000</v>
      </c>
      <c r="G120" s="20">
        <f>SUM(G121,G124)</f>
        <v>0</v>
      </c>
      <c r="H120" s="20">
        <f>SUM(H121,H124)</f>
        <v>0</v>
      </c>
    </row>
    <row r="121" spans="1:8" ht="22.5">
      <c r="A121" s="21" t="s">
        <v>5</v>
      </c>
      <c r="B121" s="18" t="s">
        <v>29</v>
      </c>
      <c r="C121" s="18" t="s">
        <v>71</v>
      </c>
      <c r="D121" s="32" t="s">
        <v>84</v>
      </c>
      <c r="E121" s="18"/>
      <c r="F121" s="20">
        <f aca="true" t="shared" si="16" ref="F121:H122">SUM(F122)</f>
        <v>3000</v>
      </c>
      <c r="G121" s="20">
        <f t="shared" si="16"/>
        <v>0</v>
      </c>
      <c r="H121" s="20">
        <f t="shared" si="16"/>
        <v>0</v>
      </c>
    </row>
    <row r="122" spans="1:8" ht="22.5">
      <c r="A122" s="21" t="s">
        <v>18</v>
      </c>
      <c r="B122" s="18" t="s">
        <v>29</v>
      </c>
      <c r="C122" s="18" t="s">
        <v>71</v>
      </c>
      <c r="D122" s="32" t="s">
        <v>84</v>
      </c>
      <c r="E122" s="18" t="s">
        <v>17</v>
      </c>
      <c r="F122" s="20">
        <f t="shared" si="16"/>
        <v>3000</v>
      </c>
      <c r="G122" s="20">
        <f t="shared" si="16"/>
        <v>0</v>
      </c>
      <c r="H122" s="20">
        <f t="shared" si="16"/>
        <v>0</v>
      </c>
    </row>
    <row r="123" spans="1:8" ht="33.75">
      <c r="A123" s="33" t="s">
        <v>68</v>
      </c>
      <c r="B123" s="18" t="s">
        <v>29</v>
      </c>
      <c r="C123" s="18" t="s">
        <v>71</v>
      </c>
      <c r="D123" s="32" t="s">
        <v>84</v>
      </c>
      <c r="E123" s="18" t="s">
        <v>69</v>
      </c>
      <c r="F123" s="20">
        <v>3000</v>
      </c>
      <c r="G123" s="20">
        <v>0</v>
      </c>
      <c r="H123" s="20">
        <v>0</v>
      </c>
    </row>
    <row r="124" spans="1:8" ht="22.5">
      <c r="A124" s="21" t="s">
        <v>12</v>
      </c>
      <c r="B124" s="18" t="s">
        <v>29</v>
      </c>
      <c r="C124" s="18" t="s">
        <v>71</v>
      </c>
      <c r="D124" s="32" t="s">
        <v>85</v>
      </c>
      <c r="E124" s="18"/>
      <c r="F124" s="20">
        <f aca="true" t="shared" si="17" ref="F124:H125">SUM(F125)</f>
        <v>7000</v>
      </c>
      <c r="G124" s="20">
        <f t="shared" si="17"/>
        <v>0</v>
      </c>
      <c r="H124" s="20">
        <f t="shared" si="17"/>
        <v>0</v>
      </c>
    </row>
    <row r="125" spans="1:8" ht="33.75">
      <c r="A125" s="21" t="s">
        <v>96</v>
      </c>
      <c r="B125" s="18" t="s">
        <v>29</v>
      </c>
      <c r="C125" s="18" t="s">
        <v>71</v>
      </c>
      <c r="D125" s="32" t="s">
        <v>85</v>
      </c>
      <c r="E125" s="18" t="s">
        <v>9</v>
      </c>
      <c r="F125" s="20">
        <f t="shared" si="17"/>
        <v>7000</v>
      </c>
      <c r="G125" s="20">
        <f t="shared" si="17"/>
        <v>0</v>
      </c>
      <c r="H125" s="20">
        <f t="shared" si="17"/>
        <v>0</v>
      </c>
    </row>
    <row r="126" spans="1:8" ht="33.75">
      <c r="A126" s="33" t="s">
        <v>39</v>
      </c>
      <c r="B126" s="18" t="s">
        <v>29</v>
      </c>
      <c r="C126" s="18" t="s">
        <v>71</v>
      </c>
      <c r="D126" s="32" t="s">
        <v>85</v>
      </c>
      <c r="E126" s="32" t="s">
        <v>40</v>
      </c>
      <c r="F126" s="20">
        <v>7000</v>
      </c>
      <c r="G126" s="20">
        <v>0</v>
      </c>
      <c r="H126" s="20">
        <v>0</v>
      </c>
    </row>
    <row r="127" spans="1:8" ht="12.75">
      <c r="A127" s="61" t="s">
        <v>72</v>
      </c>
      <c r="B127" s="32" t="s">
        <v>29</v>
      </c>
      <c r="C127" s="32" t="s">
        <v>73</v>
      </c>
      <c r="D127" s="32"/>
      <c r="E127" s="32"/>
      <c r="F127" s="25">
        <f aca="true" t="shared" si="18" ref="F127:H131">SUM(F128)</f>
        <v>2000</v>
      </c>
      <c r="G127" s="25">
        <f t="shared" si="18"/>
        <v>0</v>
      </c>
      <c r="H127" s="25">
        <f t="shared" si="18"/>
        <v>0</v>
      </c>
    </row>
    <row r="128" spans="1:8" ht="12.75">
      <c r="A128" s="21" t="s">
        <v>74</v>
      </c>
      <c r="B128" s="18" t="s">
        <v>29</v>
      </c>
      <c r="C128" s="18" t="s">
        <v>75</v>
      </c>
      <c r="D128" s="19"/>
      <c r="E128" s="19"/>
      <c r="F128" s="20">
        <f t="shared" si="18"/>
        <v>2000</v>
      </c>
      <c r="G128" s="20">
        <f t="shared" si="18"/>
        <v>0</v>
      </c>
      <c r="H128" s="20">
        <f t="shared" si="18"/>
        <v>0</v>
      </c>
    </row>
    <row r="129" spans="1:8" ht="22.5">
      <c r="A129" s="17" t="s">
        <v>8</v>
      </c>
      <c r="B129" s="18" t="s">
        <v>29</v>
      </c>
      <c r="C129" s="18" t="s">
        <v>75</v>
      </c>
      <c r="D129" s="32" t="s">
        <v>77</v>
      </c>
      <c r="E129" s="18"/>
      <c r="F129" s="20">
        <f t="shared" si="18"/>
        <v>2000</v>
      </c>
      <c r="G129" s="20">
        <f t="shared" si="18"/>
        <v>0</v>
      </c>
      <c r="H129" s="20">
        <f t="shared" si="18"/>
        <v>0</v>
      </c>
    </row>
    <row r="130" spans="1:8" ht="22.5">
      <c r="A130" s="21" t="s">
        <v>10</v>
      </c>
      <c r="B130" s="18" t="s">
        <v>29</v>
      </c>
      <c r="C130" s="18" t="s">
        <v>75</v>
      </c>
      <c r="D130" s="32" t="s">
        <v>79</v>
      </c>
      <c r="E130" s="18"/>
      <c r="F130" s="20">
        <f t="shared" si="18"/>
        <v>2000</v>
      </c>
      <c r="G130" s="20">
        <f t="shared" si="18"/>
        <v>0</v>
      </c>
      <c r="H130" s="20">
        <f t="shared" si="18"/>
        <v>0</v>
      </c>
    </row>
    <row r="131" spans="1:8" ht="33.75">
      <c r="A131" s="21" t="s">
        <v>96</v>
      </c>
      <c r="B131" s="18" t="s">
        <v>29</v>
      </c>
      <c r="C131" s="18" t="s">
        <v>75</v>
      </c>
      <c r="D131" s="32" t="s">
        <v>79</v>
      </c>
      <c r="E131" s="18" t="s">
        <v>9</v>
      </c>
      <c r="F131" s="20">
        <f t="shared" si="18"/>
        <v>2000</v>
      </c>
      <c r="G131" s="20">
        <f t="shared" si="18"/>
        <v>0</v>
      </c>
      <c r="H131" s="20">
        <f t="shared" si="18"/>
        <v>0</v>
      </c>
    </row>
    <row r="132" spans="1:8" ht="33.75">
      <c r="A132" s="33" t="s">
        <v>39</v>
      </c>
      <c r="B132" s="18" t="s">
        <v>29</v>
      </c>
      <c r="C132" s="32" t="s">
        <v>75</v>
      </c>
      <c r="D132" s="32" t="s">
        <v>79</v>
      </c>
      <c r="E132" s="32" t="s">
        <v>40</v>
      </c>
      <c r="F132" s="20">
        <v>2000</v>
      </c>
      <c r="G132" s="20">
        <v>0</v>
      </c>
      <c r="H132" s="20">
        <v>0</v>
      </c>
    </row>
    <row r="133" spans="1:8" ht="12.75">
      <c r="A133" s="37" t="s">
        <v>0</v>
      </c>
      <c r="B133" s="38"/>
      <c r="C133" s="38"/>
      <c r="D133" s="38"/>
      <c r="E133" s="38"/>
      <c r="F133" s="39">
        <f>SUM(F9,F16)</f>
        <v>6616626.88</v>
      </c>
      <c r="G133" s="39">
        <f>SUM(G9,G16)</f>
        <v>5011565</v>
      </c>
      <c r="H133" s="39">
        <f>SUM(H9,H16)</f>
        <v>4965702</v>
      </c>
    </row>
  </sheetData>
  <sheetProtection/>
  <mergeCells count="6">
    <mergeCell ref="C1:H1"/>
    <mergeCell ref="A7:A8"/>
    <mergeCell ref="A4:H4"/>
    <mergeCell ref="C7:E7"/>
    <mergeCell ref="F7:H7"/>
    <mergeCell ref="C2:H2"/>
  </mergeCells>
  <printOptions/>
  <pageMargins left="0.92" right="0.36" top="0.75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dox</cp:lastModifiedBy>
  <cp:lastPrinted>2024-02-22T07:03:51Z</cp:lastPrinted>
  <dcterms:created xsi:type="dcterms:W3CDTF">2012-10-04T12:26:13Z</dcterms:created>
  <dcterms:modified xsi:type="dcterms:W3CDTF">2024-02-22T08:48:24Z</dcterms:modified>
  <cp:category/>
  <cp:version/>
  <cp:contentType/>
  <cp:contentStatus/>
</cp:coreProperties>
</file>